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1\декабрь 2021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1'!$A$1:$O$15</definedName>
    <definedName name="_xlnm.Print_Area" localSheetId="1">'Приложение 2-ТЭО'!$A$1:$BL$117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 l="1"/>
  <c r="O42" i="1"/>
  <c r="R64" i="1" l="1"/>
  <c r="J64" i="1"/>
  <c r="K64" i="1"/>
  <c r="L64" i="1"/>
  <c r="M64" i="1"/>
  <c r="N64" i="1"/>
  <c r="O64" i="1"/>
  <c r="P64" i="1"/>
  <c r="Q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F64" i="1"/>
  <c r="G64" i="1"/>
  <c r="H64" i="1"/>
  <c r="I64" i="1"/>
  <c r="E64" i="1"/>
  <c r="BH75" i="1"/>
  <c r="BC75" i="1"/>
  <c r="AX75" i="1"/>
  <c r="AS75" i="1"/>
  <c r="AN75" i="1"/>
  <c r="AI75" i="1"/>
  <c r="AD75" i="1"/>
  <c r="Y75" i="1"/>
  <c r="T75" i="1"/>
  <c r="O75" i="1"/>
  <c r="J75" i="1"/>
  <c r="E75" i="1" s="1"/>
  <c r="I75" i="1"/>
  <c r="H75" i="1"/>
  <c r="G75" i="1"/>
  <c r="F75" i="1"/>
  <c r="R28" i="1"/>
  <c r="R24" i="1"/>
  <c r="R22" i="1"/>
  <c r="R69" i="1"/>
  <c r="BK77" i="1" l="1"/>
  <c r="BF77" i="1"/>
  <c r="BA77" i="1"/>
  <c r="AV77" i="1"/>
  <c r="AQ77" i="1"/>
  <c r="AL77" i="1"/>
  <c r="AG77" i="1"/>
  <c r="AB77" i="1"/>
  <c r="W77" i="1"/>
  <c r="R77" i="1"/>
  <c r="R90" i="1"/>
  <c r="R36" i="1"/>
  <c r="S113" i="1"/>
  <c r="R113" i="1"/>
  <c r="R30" i="1"/>
  <c r="R49" i="1"/>
  <c r="Q49" i="1"/>
  <c r="R48" i="1"/>
  <c r="Q48" i="1"/>
  <c r="R44" i="1"/>
  <c r="Q44" i="1"/>
  <c r="R41" i="1"/>
  <c r="Q41" i="1"/>
  <c r="R40" i="1"/>
  <c r="Q40" i="1"/>
  <c r="R51" i="1" l="1"/>
  <c r="R50" i="1"/>
  <c r="R47" i="1"/>
  <c r="R43" i="1"/>
  <c r="W43" i="1"/>
  <c r="W42" i="1"/>
  <c r="AB34" i="1"/>
  <c r="W34" i="1"/>
  <c r="R71" i="1"/>
  <c r="S108" i="1" l="1"/>
  <c r="R108" i="1"/>
  <c r="S107" i="1"/>
  <c r="R107" i="1"/>
  <c r="R110" i="1"/>
  <c r="R111" i="1"/>
  <c r="R112" i="1"/>
  <c r="W46" i="1" l="1"/>
  <c r="W45" i="1"/>
  <c r="W39" i="1"/>
  <c r="W52" i="1"/>
  <c r="K76" i="1" l="1"/>
  <c r="L76" i="1"/>
  <c r="N76" i="1"/>
  <c r="P76" i="1"/>
  <c r="Q76" i="1"/>
  <c r="R76" i="1"/>
  <c r="S76" i="1"/>
  <c r="U76" i="1"/>
  <c r="V76" i="1"/>
  <c r="W76" i="1"/>
  <c r="X76" i="1"/>
  <c r="Z76" i="1"/>
  <c r="AA76" i="1"/>
  <c r="AB76" i="1"/>
  <c r="AC76" i="1"/>
  <c r="AE76" i="1"/>
  <c r="AF76" i="1"/>
  <c r="AG76" i="1"/>
  <c r="AH76" i="1"/>
  <c r="AJ76" i="1"/>
  <c r="AK76" i="1"/>
  <c r="AL76" i="1"/>
  <c r="AM76" i="1"/>
  <c r="AO76" i="1"/>
  <c r="AP76" i="1"/>
  <c r="AQ76" i="1"/>
  <c r="AR76" i="1"/>
  <c r="AT76" i="1"/>
  <c r="AU76" i="1"/>
  <c r="AV76" i="1"/>
  <c r="AW76" i="1"/>
  <c r="AY76" i="1"/>
  <c r="AZ76" i="1"/>
  <c r="BA76" i="1"/>
  <c r="BB76" i="1"/>
  <c r="BD76" i="1"/>
  <c r="BE76" i="1"/>
  <c r="BF76" i="1"/>
  <c r="BG76" i="1"/>
  <c r="BI76" i="1"/>
  <c r="BJ76" i="1"/>
  <c r="BK76" i="1"/>
  <c r="BL76" i="1"/>
  <c r="J86" i="1"/>
  <c r="BH8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H86" i="1"/>
  <c r="BC86" i="1"/>
  <c r="AX86" i="1"/>
  <c r="AS86" i="1"/>
  <c r="AN86" i="1"/>
  <c r="AI86" i="1"/>
  <c r="AD86" i="1"/>
  <c r="Y86" i="1"/>
  <c r="T86" i="1"/>
  <c r="O86" i="1"/>
  <c r="I86" i="1"/>
  <c r="H86" i="1"/>
  <c r="G86" i="1"/>
  <c r="F86" i="1"/>
  <c r="E87" i="1" l="1"/>
  <c r="E86" i="1"/>
  <c r="O40" i="1" l="1"/>
  <c r="O41" i="1"/>
  <c r="O44" i="1"/>
  <c r="O47" i="1"/>
  <c r="O48" i="1"/>
  <c r="O49" i="1"/>
  <c r="O50" i="1"/>
  <c r="O51" i="1"/>
  <c r="O52" i="1"/>
  <c r="O53" i="1"/>
  <c r="O54" i="1"/>
  <c r="O55" i="1"/>
  <c r="K98" i="1" l="1"/>
  <c r="L98" i="1"/>
  <c r="P98" i="1"/>
  <c r="Q98" i="1"/>
  <c r="R98" i="1"/>
  <c r="S98" i="1"/>
  <c r="U98" i="1"/>
  <c r="V98" i="1"/>
  <c r="W98" i="1"/>
  <c r="X98" i="1"/>
  <c r="Z98" i="1"/>
  <c r="AA98" i="1"/>
  <c r="AB98" i="1"/>
  <c r="AC98" i="1"/>
  <c r="AE98" i="1"/>
  <c r="AF98" i="1"/>
  <c r="AG98" i="1"/>
  <c r="AH98" i="1"/>
  <c r="AJ98" i="1"/>
  <c r="AK98" i="1"/>
  <c r="AL98" i="1"/>
  <c r="AM98" i="1"/>
  <c r="AO98" i="1"/>
  <c r="AP98" i="1"/>
  <c r="AQ98" i="1"/>
  <c r="AR98" i="1"/>
  <c r="AT98" i="1"/>
  <c r="AU98" i="1"/>
  <c r="AV98" i="1"/>
  <c r="AW98" i="1"/>
  <c r="AY98" i="1"/>
  <c r="AZ98" i="1"/>
  <c r="BA98" i="1"/>
  <c r="BB98" i="1"/>
  <c r="BD98" i="1"/>
  <c r="BE98" i="1"/>
  <c r="BF98" i="1"/>
  <c r="BG98" i="1"/>
  <c r="BI98" i="1"/>
  <c r="BJ98" i="1"/>
  <c r="BK98" i="1"/>
  <c r="BL98" i="1"/>
  <c r="T111" i="1"/>
  <c r="Y111" i="1"/>
  <c r="AD111" i="1"/>
  <c r="AI111" i="1"/>
  <c r="AN111" i="1"/>
  <c r="AS111" i="1"/>
  <c r="AX111" i="1"/>
  <c r="BC111" i="1"/>
  <c r="BH111" i="1"/>
  <c r="T112" i="1"/>
  <c r="Y112" i="1"/>
  <c r="AD112" i="1"/>
  <c r="AI112" i="1"/>
  <c r="AN112" i="1"/>
  <c r="AS112" i="1"/>
  <c r="AX112" i="1"/>
  <c r="BC112" i="1"/>
  <c r="BH112" i="1"/>
  <c r="T113" i="1"/>
  <c r="Y113" i="1"/>
  <c r="AD113" i="1"/>
  <c r="AI113" i="1"/>
  <c r="AN113" i="1"/>
  <c r="AS113" i="1"/>
  <c r="AX113" i="1"/>
  <c r="BC113" i="1"/>
  <c r="BH113" i="1"/>
  <c r="J110" i="1"/>
  <c r="J111" i="1"/>
  <c r="J112" i="1"/>
  <c r="J113" i="1"/>
  <c r="G112" i="1"/>
  <c r="G113" i="1"/>
  <c r="I111" i="1"/>
  <c r="I112" i="1"/>
  <c r="I113" i="1"/>
  <c r="O113" i="1"/>
  <c r="E113" i="1" s="1"/>
  <c r="H113" i="1"/>
  <c r="K38" i="1" l="1"/>
  <c r="L38" i="1"/>
  <c r="M38" i="1"/>
  <c r="N38" i="1"/>
  <c r="P38" i="1"/>
  <c r="Q38" i="1"/>
  <c r="S38" i="1"/>
  <c r="U38" i="1"/>
  <c r="V38" i="1"/>
  <c r="X38" i="1"/>
  <c r="Z38" i="1"/>
  <c r="AA38" i="1"/>
  <c r="AB38" i="1"/>
  <c r="AC38" i="1"/>
  <c r="AE38" i="1"/>
  <c r="AF38" i="1"/>
  <c r="AG38" i="1"/>
  <c r="AH38" i="1"/>
  <c r="AJ38" i="1"/>
  <c r="AK38" i="1"/>
  <c r="AL38" i="1"/>
  <c r="AM38" i="1"/>
  <c r="AO38" i="1"/>
  <c r="AP38" i="1"/>
  <c r="AQ38" i="1"/>
  <c r="AR38" i="1"/>
  <c r="AT38" i="1"/>
  <c r="AU38" i="1"/>
  <c r="AV38" i="1"/>
  <c r="AW38" i="1"/>
  <c r="AY38" i="1"/>
  <c r="AZ38" i="1"/>
  <c r="BA38" i="1"/>
  <c r="BB38" i="1"/>
  <c r="BD38" i="1"/>
  <c r="BE38" i="1"/>
  <c r="BF38" i="1"/>
  <c r="BG38" i="1"/>
  <c r="BI38" i="1"/>
  <c r="BJ38" i="1"/>
  <c r="BK38" i="1"/>
  <c r="BL38" i="1"/>
  <c r="O63" i="1"/>
  <c r="E63" i="1" s="1"/>
  <c r="I63" i="1"/>
  <c r="H63" i="1"/>
  <c r="G63" i="1"/>
  <c r="F63" i="1"/>
  <c r="AB36" i="1" l="1"/>
  <c r="W36" i="1"/>
  <c r="F62" i="1" l="1"/>
  <c r="G62" i="1"/>
  <c r="H62" i="1"/>
  <c r="I62" i="1"/>
  <c r="O62" i="1"/>
  <c r="E62" i="1" s="1"/>
  <c r="F79" i="1"/>
  <c r="G79" i="1"/>
  <c r="H79" i="1"/>
  <c r="J79" i="1"/>
  <c r="O79" i="1"/>
  <c r="T79" i="1"/>
  <c r="Y79" i="1"/>
  <c r="AD79" i="1"/>
  <c r="AI79" i="1"/>
  <c r="AN79" i="1"/>
  <c r="AS79" i="1"/>
  <c r="AX79" i="1"/>
  <c r="BC79" i="1"/>
  <c r="BH79" i="1"/>
  <c r="H112" i="1"/>
  <c r="O112" i="1"/>
  <c r="E112" i="1" s="1"/>
  <c r="F111" i="1"/>
  <c r="G111" i="1"/>
  <c r="H111" i="1"/>
  <c r="O111" i="1"/>
  <c r="E111" i="1" s="1"/>
  <c r="E79" i="1" l="1"/>
  <c r="H78" i="1"/>
  <c r="H80" i="1"/>
  <c r="H82" i="1"/>
  <c r="H83" i="1"/>
  <c r="H84" i="1"/>
  <c r="H85" i="1"/>
  <c r="BH110" i="1" l="1"/>
  <c r="BC110" i="1"/>
  <c r="AX110" i="1"/>
  <c r="AS110" i="1"/>
  <c r="AN110" i="1"/>
  <c r="AI110" i="1"/>
  <c r="AD110" i="1"/>
  <c r="Y110" i="1"/>
  <c r="T110" i="1"/>
  <c r="O110" i="1"/>
  <c r="I110" i="1"/>
  <c r="H110" i="1"/>
  <c r="G110" i="1"/>
  <c r="F110" i="1"/>
  <c r="E110" i="1" l="1"/>
  <c r="BH85" i="1"/>
  <c r="BH84" i="1"/>
  <c r="BH83" i="1"/>
  <c r="BH82" i="1"/>
  <c r="BH81" i="1"/>
  <c r="BH80" i="1"/>
  <c r="BH78" i="1"/>
  <c r="BH77" i="1"/>
  <c r="BC85" i="1"/>
  <c r="BC84" i="1"/>
  <c r="BC83" i="1"/>
  <c r="BC82" i="1"/>
  <c r="BC81" i="1"/>
  <c r="BC80" i="1"/>
  <c r="BC78" i="1"/>
  <c r="BC77" i="1"/>
  <c r="AX85" i="1"/>
  <c r="AX84" i="1"/>
  <c r="AX83" i="1"/>
  <c r="AX82" i="1"/>
  <c r="AX81" i="1"/>
  <c r="AX80" i="1"/>
  <c r="AX78" i="1"/>
  <c r="AX77" i="1"/>
  <c r="AS85" i="1"/>
  <c r="AS84" i="1"/>
  <c r="AS83" i="1"/>
  <c r="AS82" i="1"/>
  <c r="AS81" i="1"/>
  <c r="AS80" i="1"/>
  <c r="AS78" i="1"/>
  <c r="AS77" i="1"/>
  <c r="AN85" i="1"/>
  <c r="AN84" i="1"/>
  <c r="AN83" i="1"/>
  <c r="AN82" i="1"/>
  <c r="AN81" i="1"/>
  <c r="AN80" i="1"/>
  <c r="AN78" i="1"/>
  <c r="AN77" i="1"/>
  <c r="AI85" i="1"/>
  <c r="AI84" i="1"/>
  <c r="AI83" i="1"/>
  <c r="AI82" i="1"/>
  <c r="AI81" i="1"/>
  <c r="AI80" i="1"/>
  <c r="AI78" i="1"/>
  <c r="AI77" i="1"/>
  <c r="AD85" i="1"/>
  <c r="AD84" i="1"/>
  <c r="AD83" i="1"/>
  <c r="AD82" i="1"/>
  <c r="AD81" i="1"/>
  <c r="AD80" i="1"/>
  <c r="AD78" i="1"/>
  <c r="AD77" i="1"/>
  <c r="Y78" i="1"/>
  <c r="Y80" i="1"/>
  <c r="Y81" i="1"/>
  <c r="Y82" i="1"/>
  <c r="Y83" i="1"/>
  <c r="Y84" i="1"/>
  <c r="Y85" i="1"/>
  <c r="Y77" i="1"/>
  <c r="T78" i="1"/>
  <c r="T80" i="1"/>
  <c r="T81" i="1"/>
  <c r="T82" i="1"/>
  <c r="T83" i="1"/>
  <c r="T84" i="1"/>
  <c r="T85" i="1"/>
  <c r="T77" i="1"/>
  <c r="O78" i="1"/>
  <c r="O80" i="1"/>
  <c r="O81" i="1"/>
  <c r="O82" i="1"/>
  <c r="O83" i="1"/>
  <c r="O84" i="1"/>
  <c r="O85" i="1"/>
  <c r="O77" i="1"/>
  <c r="J85" i="1"/>
  <c r="I85" i="1"/>
  <c r="G85" i="1"/>
  <c r="F85" i="1"/>
  <c r="O76" i="1" l="1"/>
  <c r="T76" i="1"/>
  <c r="Y76" i="1"/>
  <c r="AD76" i="1"/>
  <c r="AI76" i="1"/>
  <c r="AN76" i="1"/>
  <c r="AS76" i="1"/>
  <c r="AX76" i="1"/>
  <c r="BC76" i="1"/>
  <c r="BH76" i="1"/>
  <c r="E85" i="1"/>
  <c r="O34" i="1"/>
  <c r="O31" i="1"/>
  <c r="O30" i="1"/>
  <c r="J104" i="1"/>
  <c r="J107" i="1"/>
  <c r="J108" i="1"/>
  <c r="J109" i="1"/>
  <c r="J99" i="1"/>
  <c r="J103" i="1"/>
  <c r="N117" i="1" l="1"/>
  <c r="M117" i="1"/>
  <c r="M94" i="1" l="1"/>
  <c r="O43" i="1"/>
  <c r="K94" i="1"/>
  <c r="L94" i="1"/>
  <c r="N94" i="1"/>
  <c r="R94" i="1"/>
  <c r="S94" i="1"/>
  <c r="K89" i="1"/>
  <c r="K88" i="1" s="1"/>
  <c r="L89" i="1"/>
  <c r="N89" i="1"/>
  <c r="L88" i="1" l="1"/>
  <c r="N88" i="1"/>
  <c r="L37" i="1"/>
  <c r="N37" i="1"/>
  <c r="AC37" i="1"/>
  <c r="AK37" i="1"/>
  <c r="AL37" i="1"/>
  <c r="AM37" i="1"/>
  <c r="AQ37" i="1"/>
  <c r="AR37" i="1"/>
  <c r="AY37" i="1"/>
  <c r="AZ37" i="1"/>
  <c r="BB37" i="1"/>
  <c r="BJ37" i="1"/>
  <c r="BK37" i="1"/>
  <c r="AA37" i="1"/>
  <c r="AB37" i="1"/>
  <c r="K37" i="1"/>
  <c r="AJ37" i="1"/>
  <c r="BA37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R46" i="1"/>
  <c r="O46" i="1" s="1"/>
  <c r="R45" i="1"/>
  <c r="O45" i="1" s="1"/>
  <c r="BH56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H55" i="1"/>
  <c r="BC55" i="1"/>
  <c r="AX55" i="1"/>
  <c r="AS55" i="1"/>
  <c r="AN55" i="1"/>
  <c r="AI55" i="1"/>
  <c r="AD55" i="1"/>
  <c r="Y55" i="1"/>
  <c r="T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M69" i="1"/>
  <c r="M77" i="1"/>
  <c r="M70" i="1"/>
  <c r="R72" i="1"/>
  <c r="R67" i="1"/>
  <c r="R66" i="1"/>
  <c r="R65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J50" i="1"/>
  <c r="I50" i="1"/>
  <c r="G50" i="1"/>
  <c r="F50" i="1"/>
  <c r="BH49" i="1"/>
  <c r="BC49" i="1"/>
  <c r="AX49" i="1"/>
  <c r="AS49" i="1"/>
  <c r="AN49" i="1"/>
  <c r="AI49" i="1"/>
  <c r="AD49" i="1"/>
  <c r="Y49" i="1"/>
  <c r="T49" i="1"/>
  <c r="J49" i="1"/>
  <c r="I49" i="1"/>
  <c r="G49" i="1"/>
  <c r="F49" i="1"/>
  <c r="BH48" i="1"/>
  <c r="BC48" i="1"/>
  <c r="AX48" i="1"/>
  <c r="AS48" i="1"/>
  <c r="AN48" i="1"/>
  <c r="AI48" i="1"/>
  <c r="AD48" i="1"/>
  <c r="Y48" i="1"/>
  <c r="T48" i="1"/>
  <c r="J48" i="1"/>
  <c r="I48" i="1"/>
  <c r="G48" i="1"/>
  <c r="F48" i="1"/>
  <c r="R38" i="1" l="1"/>
  <c r="H50" i="1"/>
  <c r="W38" i="1"/>
  <c r="W37" i="1" s="1"/>
  <c r="H77" i="1"/>
  <c r="V37" i="1"/>
  <c r="U37" i="1"/>
  <c r="AE37" i="1"/>
  <c r="AT37" i="1"/>
  <c r="BI37" i="1"/>
  <c r="S37" i="1"/>
  <c r="BG37" i="1"/>
  <c r="M37" i="1"/>
  <c r="AU37" i="1"/>
  <c r="BF37" i="1"/>
  <c r="AP37" i="1"/>
  <c r="AH37" i="1"/>
  <c r="Z37" i="1"/>
  <c r="AW37" i="1"/>
  <c r="AG37" i="1"/>
  <c r="BL37" i="1"/>
  <c r="BD37" i="1"/>
  <c r="AV37" i="1"/>
  <c r="AF37" i="1"/>
  <c r="X37" i="1"/>
  <c r="P37" i="1"/>
  <c r="T50" i="1"/>
  <c r="E50" i="1" s="1"/>
  <c r="BE37" i="1"/>
  <c r="AO37" i="1"/>
  <c r="Q37" i="1"/>
  <c r="H49" i="1"/>
  <c r="E52" i="1"/>
  <c r="H48" i="1"/>
  <c r="E49" i="1"/>
  <c r="E54" i="1"/>
  <c r="E48" i="1"/>
  <c r="E55" i="1"/>
  <c r="E56" i="1"/>
  <c r="E53" i="1"/>
  <c r="E51" i="1"/>
  <c r="BH47" i="1"/>
  <c r="BC47" i="1"/>
  <c r="AX47" i="1"/>
  <c r="AS47" i="1"/>
  <c r="AN47" i="1"/>
  <c r="AI47" i="1"/>
  <c r="AD47" i="1"/>
  <c r="Y47" i="1"/>
  <c r="T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T44" i="1"/>
  <c r="J44" i="1"/>
  <c r="I44" i="1"/>
  <c r="H44" i="1"/>
  <c r="G44" i="1"/>
  <c r="F44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N105" i="1"/>
  <c r="N98" i="1" s="1"/>
  <c r="M105" i="1"/>
  <c r="BH109" i="1"/>
  <c r="BC109" i="1"/>
  <c r="AX109" i="1"/>
  <c r="AS109" i="1"/>
  <c r="AN109" i="1"/>
  <c r="AI109" i="1"/>
  <c r="AD109" i="1"/>
  <c r="Y109" i="1"/>
  <c r="T109" i="1"/>
  <c r="O109" i="1"/>
  <c r="I109" i="1"/>
  <c r="H109" i="1"/>
  <c r="G109" i="1"/>
  <c r="F109" i="1"/>
  <c r="BH108" i="1"/>
  <c r="BC108" i="1"/>
  <c r="AX108" i="1"/>
  <c r="AS108" i="1"/>
  <c r="AN108" i="1"/>
  <c r="AI108" i="1"/>
  <c r="AD108" i="1"/>
  <c r="Y108" i="1"/>
  <c r="T108" i="1"/>
  <c r="O108" i="1"/>
  <c r="I108" i="1"/>
  <c r="H108" i="1"/>
  <c r="G108" i="1"/>
  <c r="F108" i="1"/>
  <c r="BH107" i="1"/>
  <c r="BC107" i="1"/>
  <c r="AX107" i="1"/>
  <c r="AS107" i="1"/>
  <c r="AN107" i="1"/>
  <c r="AI107" i="1"/>
  <c r="AD107" i="1"/>
  <c r="Y107" i="1"/>
  <c r="T107" i="1"/>
  <c r="O107" i="1"/>
  <c r="I107" i="1"/>
  <c r="H107" i="1"/>
  <c r="G107" i="1"/>
  <c r="F107" i="1"/>
  <c r="M34" i="1"/>
  <c r="M102" i="1"/>
  <c r="J102" i="1" s="1"/>
  <c r="M101" i="1"/>
  <c r="J101" i="1" s="1"/>
  <c r="M100" i="1"/>
  <c r="R37" i="1" l="1"/>
  <c r="J100" i="1"/>
  <c r="J105" i="1"/>
  <c r="E109" i="1"/>
  <c r="E107" i="1"/>
  <c r="E42" i="1"/>
  <c r="E45" i="1"/>
  <c r="E108" i="1"/>
  <c r="E39" i="1"/>
  <c r="E46" i="1"/>
  <c r="E47" i="1"/>
  <c r="E44" i="1"/>
  <c r="E43" i="1"/>
  <c r="E40" i="1"/>
  <c r="E41" i="1"/>
  <c r="M106" i="1" l="1"/>
  <c r="M98" i="1" s="1"/>
  <c r="J106" i="1" l="1"/>
  <c r="J98" i="1" s="1"/>
  <c r="J57" i="1"/>
  <c r="BH92" i="1" l="1"/>
  <c r="BH91" i="1"/>
  <c r="BH90" i="1"/>
  <c r="BC92" i="1"/>
  <c r="BC91" i="1"/>
  <c r="BC90" i="1"/>
  <c r="AX92" i="1"/>
  <c r="AX91" i="1"/>
  <c r="AX90" i="1"/>
  <c r="AS92" i="1"/>
  <c r="AS91" i="1"/>
  <c r="AS90" i="1"/>
  <c r="AN92" i="1"/>
  <c r="AN91" i="1"/>
  <c r="AN90" i="1"/>
  <c r="AI92" i="1"/>
  <c r="AI91" i="1"/>
  <c r="AI90" i="1"/>
  <c r="AD92" i="1"/>
  <c r="AD91" i="1"/>
  <c r="AD90" i="1"/>
  <c r="Y92" i="1"/>
  <c r="Y91" i="1"/>
  <c r="Y90" i="1"/>
  <c r="T92" i="1"/>
  <c r="T91" i="1"/>
  <c r="T90" i="1"/>
  <c r="BH96" i="1"/>
  <c r="BH95" i="1"/>
  <c r="BC96" i="1"/>
  <c r="BC95" i="1"/>
  <c r="AX96" i="1"/>
  <c r="AX95" i="1"/>
  <c r="AS96" i="1"/>
  <c r="AS95" i="1"/>
  <c r="AN96" i="1"/>
  <c r="AN95" i="1"/>
  <c r="AI96" i="1"/>
  <c r="AI95" i="1"/>
  <c r="AD96" i="1"/>
  <c r="AD95" i="1"/>
  <c r="Y96" i="1"/>
  <c r="Y95" i="1"/>
  <c r="T96" i="1"/>
  <c r="T95" i="1"/>
  <c r="O96" i="1"/>
  <c r="O95" i="1"/>
  <c r="T30" i="1"/>
  <c r="F31" i="1"/>
  <c r="J59" i="1" l="1"/>
  <c r="J60" i="1"/>
  <c r="J61" i="1"/>
  <c r="J58" i="1"/>
  <c r="O91" i="1"/>
  <c r="O92" i="1"/>
  <c r="O90" i="1"/>
  <c r="BH61" i="1"/>
  <c r="BH60" i="1"/>
  <c r="BH59" i="1"/>
  <c r="BH58" i="1"/>
  <c r="BH57" i="1"/>
  <c r="BH38" i="1" s="1"/>
  <c r="BH74" i="1"/>
  <c r="BH71" i="1"/>
  <c r="BH68" i="1"/>
  <c r="BH69" i="1"/>
  <c r="BH72" i="1"/>
  <c r="BH67" i="1"/>
  <c r="BH73" i="1"/>
  <c r="BH66" i="1"/>
  <c r="BH70" i="1"/>
  <c r="BH65" i="1"/>
  <c r="BC61" i="1"/>
  <c r="BC60" i="1"/>
  <c r="BC59" i="1"/>
  <c r="BC58" i="1"/>
  <c r="BC57" i="1"/>
  <c r="BC74" i="1"/>
  <c r="BC71" i="1"/>
  <c r="BC68" i="1"/>
  <c r="BC69" i="1"/>
  <c r="BC72" i="1"/>
  <c r="BC67" i="1"/>
  <c r="BC73" i="1"/>
  <c r="BC66" i="1"/>
  <c r="BC70" i="1"/>
  <c r="BC65" i="1"/>
  <c r="AX61" i="1"/>
  <c r="AX60" i="1"/>
  <c r="AX59" i="1"/>
  <c r="AX58" i="1"/>
  <c r="AX57" i="1"/>
  <c r="AX74" i="1"/>
  <c r="AX71" i="1"/>
  <c r="AX68" i="1"/>
  <c r="AX69" i="1"/>
  <c r="AX72" i="1"/>
  <c r="AX67" i="1"/>
  <c r="AX73" i="1"/>
  <c r="AX66" i="1"/>
  <c r="AX70" i="1"/>
  <c r="AX65" i="1"/>
  <c r="AS61" i="1"/>
  <c r="AS60" i="1"/>
  <c r="AS59" i="1"/>
  <c r="AS58" i="1"/>
  <c r="AS57" i="1"/>
  <c r="AS74" i="1"/>
  <c r="AS71" i="1"/>
  <c r="AS68" i="1"/>
  <c r="AS69" i="1"/>
  <c r="AS72" i="1"/>
  <c r="AS67" i="1"/>
  <c r="AS73" i="1"/>
  <c r="AS66" i="1"/>
  <c r="AS70" i="1"/>
  <c r="AS65" i="1"/>
  <c r="AN61" i="1"/>
  <c r="AN60" i="1"/>
  <c r="AN59" i="1"/>
  <c r="AN58" i="1"/>
  <c r="AN57" i="1"/>
  <c r="AN38" i="1" s="1"/>
  <c r="AN74" i="1"/>
  <c r="AN71" i="1"/>
  <c r="AN68" i="1"/>
  <c r="AN69" i="1"/>
  <c r="AN72" i="1"/>
  <c r="AN67" i="1"/>
  <c r="AN73" i="1"/>
  <c r="AN66" i="1"/>
  <c r="AN70" i="1"/>
  <c r="AN65" i="1"/>
  <c r="AI61" i="1"/>
  <c r="AI60" i="1"/>
  <c r="AI59" i="1"/>
  <c r="AI58" i="1"/>
  <c r="AI57" i="1"/>
  <c r="AI74" i="1"/>
  <c r="AI71" i="1"/>
  <c r="AI68" i="1"/>
  <c r="AI69" i="1"/>
  <c r="AI72" i="1"/>
  <c r="AI67" i="1"/>
  <c r="AI73" i="1"/>
  <c r="AI66" i="1"/>
  <c r="AI70" i="1"/>
  <c r="AI65" i="1"/>
  <c r="AD61" i="1"/>
  <c r="AD60" i="1"/>
  <c r="AD59" i="1"/>
  <c r="AD58" i="1"/>
  <c r="AD57" i="1"/>
  <c r="AD74" i="1"/>
  <c r="AD71" i="1"/>
  <c r="AD68" i="1"/>
  <c r="AD69" i="1"/>
  <c r="AD72" i="1"/>
  <c r="AD67" i="1"/>
  <c r="AD73" i="1"/>
  <c r="AD66" i="1"/>
  <c r="AD70" i="1"/>
  <c r="AD65" i="1"/>
  <c r="Y61" i="1"/>
  <c r="Y60" i="1"/>
  <c r="Y59" i="1"/>
  <c r="Y58" i="1"/>
  <c r="Y57" i="1"/>
  <c r="Y74" i="1"/>
  <c r="Y71" i="1"/>
  <c r="Y68" i="1"/>
  <c r="Y69" i="1"/>
  <c r="Y72" i="1"/>
  <c r="Y67" i="1"/>
  <c r="Y73" i="1"/>
  <c r="Y66" i="1"/>
  <c r="Y70" i="1"/>
  <c r="Y65" i="1"/>
  <c r="T70" i="1"/>
  <c r="T66" i="1"/>
  <c r="T73" i="1"/>
  <c r="T67" i="1"/>
  <c r="T72" i="1"/>
  <c r="T69" i="1"/>
  <c r="T68" i="1"/>
  <c r="T71" i="1"/>
  <c r="T74" i="1"/>
  <c r="T57" i="1"/>
  <c r="T58" i="1"/>
  <c r="T59" i="1"/>
  <c r="T60" i="1"/>
  <c r="T61" i="1"/>
  <c r="T65" i="1"/>
  <c r="AD38" i="1" l="1"/>
  <c r="AX38" i="1"/>
  <c r="AI38" i="1"/>
  <c r="BC38" i="1"/>
  <c r="T38" i="1"/>
  <c r="Y38" i="1"/>
  <c r="AS38" i="1"/>
  <c r="J38" i="1"/>
  <c r="AN37" i="1"/>
  <c r="AX37" i="1"/>
  <c r="O61" i="1"/>
  <c r="E61" i="1" s="1"/>
  <c r="I61" i="1"/>
  <c r="H61" i="1"/>
  <c r="G61" i="1"/>
  <c r="F61" i="1"/>
  <c r="O60" i="1"/>
  <c r="E60" i="1" s="1"/>
  <c r="I60" i="1"/>
  <c r="H60" i="1"/>
  <c r="G60" i="1"/>
  <c r="F60" i="1"/>
  <c r="O59" i="1"/>
  <c r="I59" i="1"/>
  <c r="H59" i="1"/>
  <c r="G59" i="1"/>
  <c r="F59" i="1"/>
  <c r="O58" i="1"/>
  <c r="E58" i="1" s="1"/>
  <c r="I58" i="1"/>
  <c r="H58" i="1"/>
  <c r="G58" i="1"/>
  <c r="F58" i="1"/>
  <c r="O57" i="1"/>
  <c r="E57" i="1" s="1"/>
  <c r="I57" i="1"/>
  <c r="H57" i="1"/>
  <c r="G57" i="1"/>
  <c r="F57" i="1"/>
  <c r="O74" i="1"/>
  <c r="J74" i="1"/>
  <c r="I74" i="1"/>
  <c r="H74" i="1"/>
  <c r="G74" i="1"/>
  <c r="F74" i="1"/>
  <c r="O71" i="1"/>
  <c r="J71" i="1"/>
  <c r="I71" i="1"/>
  <c r="H71" i="1"/>
  <c r="G71" i="1"/>
  <c r="F71" i="1"/>
  <c r="J97" i="1"/>
  <c r="O68" i="1"/>
  <c r="J68" i="1"/>
  <c r="I68" i="1"/>
  <c r="H68" i="1"/>
  <c r="G68" i="1"/>
  <c r="F68" i="1"/>
  <c r="O69" i="1"/>
  <c r="J69" i="1"/>
  <c r="I69" i="1"/>
  <c r="H69" i="1"/>
  <c r="G69" i="1"/>
  <c r="F69" i="1"/>
  <c r="O72" i="1"/>
  <c r="J72" i="1"/>
  <c r="I72" i="1"/>
  <c r="H72" i="1"/>
  <c r="G72" i="1"/>
  <c r="F72" i="1"/>
  <c r="O67" i="1"/>
  <c r="J67" i="1"/>
  <c r="I67" i="1"/>
  <c r="H67" i="1"/>
  <c r="G67" i="1"/>
  <c r="F67" i="1"/>
  <c r="O70" i="1"/>
  <c r="O66" i="1"/>
  <c r="O73" i="1"/>
  <c r="O65" i="1"/>
  <c r="J65" i="1"/>
  <c r="I65" i="1"/>
  <c r="H65" i="1"/>
  <c r="G65" i="1"/>
  <c r="F65" i="1"/>
  <c r="K35" i="1"/>
  <c r="L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E35" i="1"/>
  <c r="AF35" i="1"/>
  <c r="AG35" i="1"/>
  <c r="AH35" i="1"/>
  <c r="AJ35" i="1"/>
  <c r="AK35" i="1"/>
  <c r="AL35" i="1"/>
  <c r="AM35" i="1"/>
  <c r="AO35" i="1"/>
  <c r="AP35" i="1"/>
  <c r="AQ35" i="1"/>
  <c r="AR35" i="1"/>
  <c r="AT35" i="1"/>
  <c r="AU35" i="1"/>
  <c r="AV35" i="1"/>
  <c r="AW35" i="1"/>
  <c r="AY35" i="1"/>
  <c r="AZ35" i="1"/>
  <c r="BA35" i="1"/>
  <c r="BB35" i="1"/>
  <c r="BD35" i="1"/>
  <c r="BE35" i="1"/>
  <c r="BF35" i="1"/>
  <c r="BG35" i="1"/>
  <c r="BI35" i="1"/>
  <c r="BJ35" i="1"/>
  <c r="BK35" i="1"/>
  <c r="BL35" i="1"/>
  <c r="K33" i="1"/>
  <c r="L33" i="1"/>
  <c r="M33" i="1"/>
  <c r="N33" i="1"/>
  <c r="P33" i="1"/>
  <c r="Q33" i="1"/>
  <c r="R33" i="1"/>
  <c r="O33" i="1" s="1"/>
  <c r="S33" i="1"/>
  <c r="U33" i="1"/>
  <c r="V33" i="1"/>
  <c r="W33" i="1"/>
  <c r="X33" i="1"/>
  <c r="Z33" i="1"/>
  <c r="AA33" i="1"/>
  <c r="AB33" i="1"/>
  <c r="AC33" i="1"/>
  <c r="AE33" i="1"/>
  <c r="AF33" i="1"/>
  <c r="AG33" i="1"/>
  <c r="AH33" i="1"/>
  <c r="AJ33" i="1"/>
  <c r="AK33" i="1"/>
  <c r="AL33" i="1"/>
  <c r="AM33" i="1"/>
  <c r="AO33" i="1"/>
  <c r="AP33" i="1"/>
  <c r="AQ33" i="1"/>
  <c r="AR33" i="1"/>
  <c r="AT33" i="1"/>
  <c r="AU33" i="1"/>
  <c r="AV33" i="1"/>
  <c r="AW33" i="1"/>
  <c r="AY33" i="1"/>
  <c r="AZ33" i="1"/>
  <c r="BA33" i="1"/>
  <c r="BB33" i="1"/>
  <c r="BD33" i="1"/>
  <c r="BE33" i="1"/>
  <c r="BF33" i="1"/>
  <c r="BG33" i="1"/>
  <c r="BI33" i="1"/>
  <c r="BJ33" i="1"/>
  <c r="BK33" i="1"/>
  <c r="BL33" i="1"/>
  <c r="G38" i="1" l="1"/>
  <c r="AI37" i="1"/>
  <c r="H38" i="1"/>
  <c r="I38" i="1"/>
  <c r="Y37" i="1"/>
  <c r="O38" i="1"/>
  <c r="F38" i="1"/>
  <c r="BH37" i="1"/>
  <c r="AD37" i="1"/>
  <c r="T37" i="1"/>
  <c r="AS37" i="1"/>
  <c r="BC37" i="1"/>
  <c r="E59" i="1"/>
  <c r="E38" i="1" s="1"/>
  <c r="E67" i="1"/>
  <c r="E68" i="1"/>
  <c r="E74" i="1"/>
  <c r="E65" i="1"/>
  <c r="AF32" i="1"/>
  <c r="AY32" i="1"/>
  <c r="AL32" i="1"/>
  <c r="X32" i="1"/>
  <c r="AB32" i="1"/>
  <c r="BL32" i="1"/>
  <c r="AU32" i="1"/>
  <c r="AK32" i="1"/>
  <c r="AQ32" i="1"/>
  <c r="K32" i="1"/>
  <c r="AT32" i="1"/>
  <c r="S32" i="1"/>
  <c r="AJ32" i="1"/>
  <c r="L32" i="1"/>
  <c r="BB32" i="1"/>
  <c r="BK32" i="1"/>
  <c r="AZ32" i="1"/>
  <c r="BG32" i="1"/>
  <c r="N32" i="1"/>
  <c r="BJ32" i="1"/>
  <c r="BI32" i="1"/>
  <c r="AE32" i="1"/>
  <c r="U32" i="1"/>
  <c r="AV32" i="1"/>
  <c r="AR32" i="1"/>
  <c r="BA32" i="1"/>
  <c r="V32" i="1"/>
  <c r="AM32" i="1"/>
  <c r="AC32" i="1"/>
  <c r="AA32" i="1"/>
  <c r="E71" i="1"/>
  <c r="W32" i="1"/>
  <c r="BD32" i="1"/>
  <c r="P32" i="1"/>
  <c r="BF32" i="1"/>
  <c r="AP32" i="1"/>
  <c r="AH32" i="1"/>
  <c r="Z32" i="1"/>
  <c r="R32" i="1"/>
  <c r="BE32" i="1"/>
  <c r="AW32" i="1"/>
  <c r="AO32" i="1"/>
  <c r="AG32" i="1"/>
  <c r="Q32" i="1"/>
  <c r="E69" i="1"/>
  <c r="E72" i="1"/>
  <c r="T36" i="1"/>
  <c r="T35" i="1" s="1"/>
  <c r="O36" i="1"/>
  <c r="O35" i="1" s="1"/>
  <c r="O32" i="1" s="1"/>
  <c r="M36" i="1"/>
  <c r="M35" i="1" s="1"/>
  <c r="M32" i="1" s="1"/>
  <c r="O37" i="1" l="1"/>
  <c r="BH36" i="1"/>
  <c r="BH35" i="1" s="1"/>
  <c r="BC36" i="1"/>
  <c r="BC35" i="1" s="1"/>
  <c r="AX36" i="1"/>
  <c r="AX35" i="1" s="1"/>
  <c r="AS36" i="1"/>
  <c r="AS35" i="1" s="1"/>
  <c r="AN36" i="1"/>
  <c r="AN35" i="1" s="1"/>
  <c r="AI36" i="1"/>
  <c r="AI35" i="1" s="1"/>
  <c r="AD36" i="1"/>
  <c r="AD35" i="1" s="1"/>
  <c r="Y36" i="1"/>
  <c r="Y35" i="1" s="1"/>
  <c r="J36" i="1"/>
  <c r="J35" i="1" s="1"/>
  <c r="I36" i="1"/>
  <c r="I35" i="1" s="1"/>
  <c r="H36" i="1"/>
  <c r="H35" i="1" s="1"/>
  <c r="G36" i="1"/>
  <c r="G35" i="1" s="1"/>
  <c r="F36" i="1"/>
  <c r="F35" i="1" s="1"/>
  <c r="E36" i="1" l="1"/>
  <c r="E35" i="1" s="1"/>
  <c r="O117" i="1" l="1"/>
  <c r="T117" i="1"/>
  <c r="Y117" i="1"/>
  <c r="AD117" i="1"/>
  <c r="AI117" i="1"/>
  <c r="AN117" i="1"/>
  <c r="AS117" i="1"/>
  <c r="AX117" i="1"/>
  <c r="BC117" i="1"/>
  <c r="BH117" i="1"/>
  <c r="BH115" i="1"/>
  <c r="BC115" i="1"/>
  <c r="AX115" i="1"/>
  <c r="AS115" i="1"/>
  <c r="AN115" i="1"/>
  <c r="AI115" i="1"/>
  <c r="AD115" i="1"/>
  <c r="Y115" i="1"/>
  <c r="T115" i="1"/>
  <c r="O115" i="1"/>
  <c r="BH106" i="1"/>
  <c r="BH105" i="1"/>
  <c r="BH104" i="1"/>
  <c r="BH103" i="1"/>
  <c r="BH102" i="1"/>
  <c r="BH101" i="1"/>
  <c r="BH100" i="1"/>
  <c r="BH99" i="1"/>
  <c r="BH98" i="1" s="1"/>
  <c r="BC106" i="1"/>
  <c r="BC105" i="1"/>
  <c r="BC104" i="1"/>
  <c r="BC103" i="1"/>
  <c r="BC102" i="1"/>
  <c r="BC101" i="1"/>
  <c r="BC100" i="1"/>
  <c r="BC99" i="1"/>
  <c r="BC98" i="1" s="1"/>
  <c r="AX106" i="1"/>
  <c r="AX105" i="1"/>
  <c r="AX104" i="1"/>
  <c r="AX103" i="1"/>
  <c r="AX102" i="1"/>
  <c r="AX101" i="1"/>
  <c r="AX100" i="1"/>
  <c r="AX99" i="1"/>
  <c r="AX98" i="1" s="1"/>
  <c r="AS106" i="1"/>
  <c r="AS105" i="1"/>
  <c r="AS104" i="1"/>
  <c r="AS103" i="1"/>
  <c r="AS102" i="1"/>
  <c r="AS101" i="1"/>
  <c r="AS100" i="1"/>
  <c r="AS99" i="1"/>
  <c r="AS98" i="1" s="1"/>
  <c r="AN106" i="1"/>
  <c r="AN105" i="1"/>
  <c r="AN104" i="1"/>
  <c r="AN103" i="1"/>
  <c r="AN102" i="1"/>
  <c r="AN101" i="1"/>
  <c r="AN100" i="1"/>
  <c r="AN99" i="1"/>
  <c r="AN98" i="1" s="1"/>
  <c r="AI106" i="1"/>
  <c r="AI105" i="1"/>
  <c r="AI104" i="1"/>
  <c r="AI103" i="1"/>
  <c r="AI102" i="1"/>
  <c r="AI101" i="1"/>
  <c r="AI100" i="1"/>
  <c r="AI99" i="1"/>
  <c r="AI98" i="1" s="1"/>
  <c r="AD106" i="1"/>
  <c r="AD105" i="1"/>
  <c r="AD104" i="1"/>
  <c r="AD103" i="1"/>
  <c r="AD102" i="1"/>
  <c r="AD101" i="1"/>
  <c r="AD100" i="1"/>
  <c r="AD99" i="1"/>
  <c r="AD98" i="1" s="1"/>
  <c r="Y106" i="1"/>
  <c r="Y105" i="1"/>
  <c r="Y104" i="1"/>
  <c r="Y103" i="1"/>
  <c r="Y102" i="1"/>
  <c r="Y101" i="1"/>
  <c r="Y100" i="1"/>
  <c r="Y99" i="1"/>
  <c r="Y98" i="1" s="1"/>
  <c r="T106" i="1"/>
  <c r="T105" i="1"/>
  <c r="T104" i="1"/>
  <c r="T103" i="1"/>
  <c r="T102" i="1"/>
  <c r="T101" i="1"/>
  <c r="T100" i="1"/>
  <c r="T99" i="1"/>
  <c r="T98" i="1" s="1"/>
  <c r="O100" i="1"/>
  <c r="O101" i="1"/>
  <c r="O102" i="1"/>
  <c r="O103" i="1"/>
  <c r="O104" i="1"/>
  <c r="O105" i="1"/>
  <c r="O106" i="1"/>
  <c r="O99" i="1"/>
  <c r="O98" i="1" s="1"/>
  <c r="BH34" i="1"/>
  <c r="BH33" i="1" s="1"/>
  <c r="BH32" i="1" s="1"/>
  <c r="BC34" i="1"/>
  <c r="BC33" i="1" s="1"/>
  <c r="BC32" i="1" s="1"/>
  <c r="AX34" i="1"/>
  <c r="AX33" i="1" s="1"/>
  <c r="AX32" i="1" s="1"/>
  <c r="AS34" i="1"/>
  <c r="AS33" i="1" s="1"/>
  <c r="AS32" i="1" s="1"/>
  <c r="AN34" i="1"/>
  <c r="AN33" i="1" s="1"/>
  <c r="AN32" i="1" s="1"/>
  <c r="AI34" i="1"/>
  <c r="AI33" i="1" s="1"/>
  <c r="AI32" i="1" s="1"/>
  <c r="AD34" i="1"/>
  <c r="AD33" i="1" s="1"/>
  <c r="AD32" i="1" s="1"/>
  <c r="Y34" i="1"/>
  <c r="Y33" i="1" s="1"/>
  <c r="Y32" i="1" s="1"/>
  <c r="T34" i="1"/>
  <c r="T33" i="1" s="1"/>
  <c r="T32" i="1" s="1"/>
  <c r="BH31" i="1"/>
  <c r="BH30" i="1"/>
  <c r="BC31" i="1"/>
  <c r="BC30" i="1"/>
  <c r="AX31" i="1"/>
  <c r="AX30" i="1"/>
  <c r="AS31" i="1"/>
  <c r="AS30" i="1"/>
  <c r="AN31" i="1"/>
  <c r="AN30" i="1"/>
  <c r="AI31" i="1"/>
  <c r="AI30" i="1"/>
  <c r="AD31" i="1"/>
  <c r="AD30" i="1"/>
  <c r="Y31" i="1"/>
  <c r="Y30" i="1"/>
  <c r="J73" i="1" l="1"/>
  <c r="E73" i="1" s="1"/>
  <c r="I73" i="1"/>
  <c r="H73" i="1"/>
  <c r="G73" i="1"/>
  <c r="F73" i="1"/>
  <c r="H117" i="1" l="1"/>
  <c r="H116" i="1" s="1"/>
  <c r="I117" i="1"/>
  <c r="I116" i="1" s="1"/>
  <c r="J117" i="1"/>
  <c r="J116" i="1" s="1"/>
  <c r="G117" i="1"/>
  <c r="G116" i="1" s="1"/>
  <c r="F117" i="1"/>
  <c r="F116" i="1" s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P97" i="1"/>
  <c r="P94" i="1" s="1"/>
  <c r="Q97" i="1"/>
  <c r="Q94" i="1" s="1"/>
  <c r="U97" i="1"/>
  <c r="U94" i="1" s="1"/>
  <c r="V97" i="1"/>
  <c r="V94" i="1" s="1"/>
  <c r="W97" i="1"/>
  <c r="W94" i="1" s="1"/>
  <c r="X97" i="1"/>
  <c r="X94" i="1" s="1"/>
  <c r="Z97" i="1"/>
  <c r="Z94" i="1" s="1"/>
  <c r="AA97" i="1"/>
  <c r="AA94" i="1" s="1"/>
  <c r="AB97" i="1"/>
  <c r="AB94" i="1" s="1"/>
  <c r="AC97" i="1"/>
  <c r="AC94" i="1" s="1"/>
  <c r="AE97" i="1"/>
  <c r="AE94" i="1" s="1"/>
  <c r="AF97" i="1"/>
  <c r="AF94" i="1" s="1"/>
  <c r="AG97" i="1"/>
  <c r="AG94" i="1" s="1"/>
  <c r="AH97" i="1"/>
  <c r="AH94" i="1" s="1"/>
  <c r="AJ97" i="1"/>
  <c r="AJ94" i="1" s="1"/>
  <c r="AK97" i="1"/>
  <c r="AK94" i="1" s="1"/>
  <c r="AL97" i="1"/>
  <c r="AL94" i="1" s="1"/>
  <c r="AM97" i="1"/>
  <c r="AM94" i="1" s="1"/>
  <c r="AO97" i="1"/>
  <c r="AO94" i="1" s="1"/>
  <c r="AP97" i="1"/>
  <c r="AP94" i="1" s="1"/>
  <c r="AQ97" i="1"/>
  <c r="AQ94" i="1" s="1"/>
  <c r="AR97" i="1"/>
  <c r="AR94" i="1" s="1"/>
  <c r="AT97" i="1"/>
  <c r="AT94" i="1" s="1"/>
  <c r="AU97" i="1"/>
  <c r="AU94" i="1" s="1"/>
  <c r="AV97" i="1"/>
  <c r="AV94" i="1" s="1"/>
  <c r="AW97" i="1"/>
  <c r="AW94" i="1" s="1"/>
  <c r="AY97" i="1"/>
  <c r="AY94" i="1" s="1"/>
  <c r="AZ97" i="1"/>
  <c r="AZ94" i="1" s="1"/>
  <c r="BA97" i="1"/>
  <c r="BA94" i="1" s="1"/>
  <c r="BB97" i="1"/>
  <c r="BB94" i="1" s="1"/>
  <c r="BD97" i="1"/>
  <c r="BD94" i="1" s="1"/>
  <c r="BE97" i="1"/>
  <c r="BE94" i="1" s="1"/>
  <c r="BF97" i="1"/>
  <c r="BF94" i="1" s="1"/>
  <c r="BG97" i="1"/>
  <c r="BG94" i="1" s="1"/>
  <c r="BI97" i="1"/>
  <c r="BI94" i="1" s="1"/>
  <c r="BJ97" i="1"/>
  <c r="BJ94" i="1" s="1"/>
  <c r="BK97" i="1"/>
  <c r="BK94" i="1" s="1"/>
  <c r="BL97" i="1"/>
  <c r="BL94" i="1" s="1"/>
  <c r="E106" i="1"/>
  <c r="I106" i="1"/>
  <c r="H106" i="1"/>
  <c r="G106" i="1"/>
  <c r="F106" i="1"/>
  <c r="M90" i="1"/>
  <c r="M89" i="1" s="1"/>
  <c r="M88" i="1" s="1"/>
  <c r="J66" i="1"/>
  <c r="I66" i="1"/>
  <c r="H66" i="1"/>
  <c r="G66" i="1"/>
  <c r="F66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1" i="1"/>
  <c r="J31" i="1"/>
  <c r="I31" i="1"/>
  <c r="H31" i="1"/>
  <c r="G31" i="1"/>
  <c r="J96" i="1"/>
  <c r="E96" i="1" s="1"/>
  <c r="I96" i="1"/>
  <c r="H96" i="1"/>
  <c r="G96" i="1"/>
  <c r="F96" i="1"/>
  <c r="J95" i="1"/>
  <c r="I95" i="1"/>
  <c r="H95" i="1"/>
  <c r="G95" i="1"/>
  <c r="F95" i="1"/>
  <c r="I105" i="1"/>
  <c r="H105" i="1"/>
  <c r="G105" i="1"/>
  <c r="F105" i="1"/>
  <c r="E95" i="1" l="1"/>
  <c r="J94" i="1"/>
  <c r="BI93" i="1"/>
  <c r="BI89" i="1" s="1"/>
  <c r="BI88" i="1" s="1"/>
  <c r="AE93" i="1"/>
  <c r="AE89" i="1" s="1"/>
  <c r="AE88" i="1" s="1"/>
  <c r="BG93" i="1"/>
  <c r="BG89" i="1" s="1"/>
  <c r="BG88" i="1" s="1"/>
  <c r="AW93" i="1"/>
  <c r="AW89" i="1" s="1"/>
  <c r="AW88" i="1" s="1"/>
  <c r="AM93" i="1"/>
  <c r="AM89" i="1" s="1"/>
  <c r="AM88" i="1" s="1"/>
  <c r="AC93" i="1"/>
  <c r="AC89" i="1" s="1"/>
  <c r="AC88" i="1" s="1"/>
  <c r="AY93" i="1"/>
  <c r="AY89" i="1" s="1"/>
  <c r="AY88" i="1" s="1"/>
  <c r="BF93" i="1"/>
  <c r="BF89" i="1" s="1"/>
  <c r="BF88" i="1" s="1"/>
  <c r="AV93" i="1"/>
  <c r="AV89" i="1" s="1"/>
  <c r="AV88" i="1" s="1"/>
  <c r="AL93" i="1"/>
  <c r="AL89" i="1" s="1"/>
  <c r="AL88" i="1" s="1"/>
  <c r="AB93" i="1"/>
  <c r="AB89" i="1" s="1"/>
  <c r="AB88" i="1" s="1"/>
  <c r="AK93" i="1"/>
  <c r="AK89" i="1" s="1"/>
  <c r="AK88" i="1" s="1"/>
  <c r="BD93" i="1"/>
  <c r="BD89" i="1" s="1"/>
  <c r="BD88" i="1" s="1"/>
  <c r="Z93" i="1"/>
  <c r="Z89" i="1" s="1"/>
  <c r="Z88" i="1" s="1"/>
  <c r="E31" i="1"/>
  <c r="BL93" i="1"/>
  <c r="BL89" i="1" s="1"/>
  <c r="BL88" i="1" s="1"/>
  <c r="AR93" i="1"/>
  <c r="AR89" i="1" s="1"/>
  <c r="AR88" i="1" s="1"/>
  <c r="X93" i="1"/>
  <c r="X89" i="1" s="1"/>
  <c r="X88" i="1" s="1"/>
  <c r="BK93" i="1"/>
  <c r="BK89" i="1" s="1"/>
  <c r="BK88" i="1" s="1"/>
  <c r="BA93" i="1"/>
  <c r="BA89" i="1" s="1"/>
  <c r="BA88" i="1" s="1"/>
  <c r="AQ93" i="1"/>
  <c r="AQ89" i="1" s="1"/>
  <c r="AQ88" i="1" s="1"/>
  <c r="AG93" i="1"/>
  <c r="AG89" i="1" s="1"/>
  <c r="AG88" i="1" s="1"/>
  <c r="W93" i="1"/>
  <c r="W89" i="1" s="1"/>
  <c r="W88" i="1" s="1"/>
  <c r="AU93" i="1"/>
  <c r="AU89" i="1" s="1"/>
  <c r="AU88" i="1" s="1"/>
  <c r="BB93" i="1"/>
  <c r="BB89" i="1" s="1"/>
  <c r="BB88" i="1" s="1"/>
  <c r="AH93" i="1"/>
  <c r="AH89" i="1" s="1"/>
  <c r="AH88" i="1" s="1"/>
  <c r="AP93" i="1"/>
  <c r="AP89" i="1" s="1"/>
  <c r="AP88" i="1" s="1"/>
  <c r="V93" i="1"/>
  <c r="V89" i="1" s="1"/>
  <c r="V88" i="1" s="1"/>
  <c r="E105" i="1"/>
  <c r="E66" i="1"/>
  <c r="BH97" i="1"/>
  <c r="BH94" i="1" s="1"/>
  <c r="BJ93" i="1"/>
  <c r="BJ89" i="1" s="1"/>
  <c r="BJ88" i="1" s="1"/>
  <c r="AS97" i="1"/>
  <c r="AS94" i="1" s="1"/>
  <c r="AT93" i="1"/>
  <c r="AT89" i="1" s="1"/>
  <c r="AT88" i="1" s="1"/>
  <c r="AX97" i="1"/>
  <c r="AX94" i="1" s="1"/>
  <c r="AZ93" i="1"/>
  <c r="AZ89" i="1" s="1"/>
  <c r="AZ88" i="1" s="1"/>
  <c r="AI97" i="1"/>
  <c r="AI94" i="1" s="1"/>
  <c r="AJ93" i="1"/>
  <c r="AJ89" i="1" s="1"/>
  <c r="AJ88" i="1" s="1"/>
  <c r="P93" i="1"/>
  <c r="P89" i="1" s="1"/>
  <c r="P88" i="1" s="1"/>
  <c r="F97" i="1"/>
  <c r="F94" i="1" s="1"/>
  <c r="T97" i="1"/>
  <c r="T94" i="1" s="1"/>
  <c r="U93" i="1"/>
  <c r="U89" i="1" s="1"/>
  <c r="U88" i="1" s="1"/>
  <c r="Y97" i="1"/>
  <c r="Y94" i="1" s="1"/>
  <c r="AA93" i="1"/>
  <c r="AA89" i="1" s="1"/>
  <c r="AA88" i="1" s="1"/>
  <c r="S89" i="1"/>
  <c r="S88" i="1" s="1"/>
  <c r="I97" i="1"/>
  <c r="I94" i="1" s="1"/>
  <c r="AD97" i="1"/>
  <c r="AD94" i="1" s="1"/>
  <c r="AF93" i="1"/>
  <c r="AF89" i="1" s="1"/>
  <c r="AF88" i="1" s="1"/>
  <c r="H97" i="1"/>
  <c r="H94" i="1" s="1"/>
  <c r="R89" i="1"/>
  <c r="R88" i="1" s="1"/>
  <c r="BC97" i="1"/>
  <c r="BC94" i="1" s="1"/>
  <c r="BE93" i="1"/>
  <c r="BE89" i="1" s="1"/>
  <c r="BE88" i="1" s="1"/>
  <c r="AN97" i="1"/>
  <c r="AN94" i="1" s="1"/>
  <c r="AO93" i="1"/>
  <c r="AO89" i="1" s="1"/>
  <c r="AO88" i="1" s="1"/>
  <c r="O97" i="1"/>
  <c r="O94" i="1" s="1"/>
  <c r="G97" i="1"/>
  <c r="G94" i="1" s="1"/>
  <c r="Q93" i="1"/>
  <c r="Q89" i="1" s="1"/>
  <c r="Q88" i="1" s="1"/>
  <c r="E117" i="1"/>
  <c r="E116" i="1" s="1"/>
  <c r="M114" i="1"/>
  <c r="L114" i="1"/>
  <c r="K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BA114" i="1"/>
  <c r="BB114" i="1"/>
  <c r="BC114" i="1"/>
  <c r="BD114" i="1"/>
  <c r="BE114" i="1"/>
  <c r="BF114" i="1"/>
  <c r="BG114" i="1"/>
  <c r="BH114" i="1"/>
  <c r="BI114" i="1"/>
  <c r="BJ114" i="1"/>
  <c r="BK114" i="1"/>
  <c r="BL114" i="1"/>
  <c r="J115" i="1"/>
  <c r="J114" i="1" s="1"/>
  <c r="I115" i="1"/>
  <c r="I114" i="1" s="1"/>
  <c r="H115" i="1"/>
  <c r="H114" i="1" s="1"/>
  <c r="G115" i="1"/>
  <c r="G114" i="1" s="1"/>
  <c r="F115" i="1"/>
  <c r="F114" i="1" s="1"/>
  <c r="E104" i="1"/>
  <c r="I104" i="1"/>
  <c r="H104" i="1"/>
  <c r="G104" i="1"/>
  <c r="F104" i="1"/>
  <c r="E103" i="1"/>
  <c r="I103" i="1"/>
  <c r="H103" i="1"/>
  <c r="G103" i="1"/>
  <c r="F103" i="1"/>
  <c r="E102" i="1"/>
  <c r="I102" i="1"/>
  <c r="H102" i="1"/>
  <c r="G102" i="1"/>
  <c r="F102" i="1"/>
  <c r="E100" i="1"/>
  <c r="I100" i="1"/>
  <c r="H100" i="1"/>
  <c r="G100" i="1"/>
  <c r="F100" i="1"/>
  <c r="E101" i="1"/>
  <c r="I101" i="1"/>
  <c r="H101" i="1"/>
  <c r="G101" i="1"/>
  <c r="F101" i="1"/>
  <c r="I99" i="1"/>
  <c r="H99" i="1"/>
  <c r="G99" i="1"/>
  <c r="F99" i="1"/>
  <c r="F98" i="1" s="1"/>
  <c r="J93" i="1"/>
  <c r="J92" i="1"/>
  <c r="E92" i="1" s="1"/>
  <c r="I92" i="1"/>
  <c r="H92" i="1"/>
  <c r="G92" i="1"/>
  <c r="F92" i="1"/>
  <c r="J91" i="1"/>
  <c r="E91" i="1" s="1"/>
  <c r="I91" i="1"/>
  <c r="H91" i="1"/>
  <c r="G91" i="1"/>
  <c r="F91" i="1"/>
  <c r="J90" i="1"/>
  <c r="I90" i="1"/>
  <c r="H90" i="1"/>
  <c r="G90" i="1"/>
  <c r="F90" i="1"/>
  <c r="M81" i="1"/>
  <c r="M76" i="1" s="1"/>
  <c r="J84" i="1"/>
  <c r="E84" i="1" s="1"/>
  <c r="I84" i="1"/>
  <c r="G84" i="1"/>
  <c r="F84" i="1"/>
  <c r="J83" i="1"/>
  <c r="E83" i="1" s="1"/>
  <c r="I83" i="1"/>
  <c r="G83" i="1"/>
  <c r="F83" i="1"/>
  <c r="J82" i="1"/>
  <c r="E82" i="1" s="1"/>
  <c r="I82" i="1"/>
  <c r="G82" i="1"/>
  <c r="F82" i="1"/>
  <c r="I81" i="1"/>
  <c r="G81" i="1"/>
  <c r="F81" i="1"/>
  <c r="J80" i="1"/>
  <c r="E80" i="1" s="1"/>
  <c r="I80" i="1"/>
  <c r="G80" i="1"/>
  <c r="F80" i="1"/>
  <c r="J78" i="1"/>
  <c r="E78" i="1" s="1"/>
  <c r="I78" i="1"/>
  <c r="G78" i="1"/>
  <c r="F78" i="1"/>
  <c r="J70" i="1"/>
  <c r="J37" i="1" s="1"/>
  <c r="I70" i="1"/>
  <c r="I37" i="1" s="1"/>
  <c r="H70" i="1"/>
  <c r="H37" i="1" s="1"/>
  <c r="G70" i="1"/>
  <c r="G37" i="1" s="1"/>
  <c r="F70" i="1"/>
  <c r="F37" i="1" s="1"/>
  <c r="G98" i="1" l="1"/>
  <c r="H98" i="1"/>
  <c r="I98" i="1"/>
  <c r="H81" i="1"/>
  <c r="H76" i="1" s="1"/>
  <c r="J89" i="1"/>
  <c r="J88" i="1" s="1"/>
  <c r="I93" i="1"/>
  <c r="I89" i="1" s="1"/>
  <c r="I88" i="1" s="1"/>
  <c r="H93" i="1"/>
  <c r="H89" i="1" s="1"/>
  <c r="H88" i="1" s="1"/>
  <c r="AN93" i="1"/>
  <c r="AN89" i="1" s="1"/>
  <c r="AN88" i="1" s="1"/>
  <c r="BH93" i="1"/>
  <c r="BH89" i="1" s="1"/>
  <c r="BH88" i="1" s="1"/>
  <c r="F93" i="1"/>
  <c r="F89" i="1" s="1"/>
  <c r="F88" i="1" s="1"/>
  <c r="Y93" i="1"/>
  <c r="Y89" i="1" s="1"/>
  <c r="Y88" i="1" s="1"/>
  <c r="T93" i="1"/>
  <c r="T89" i="1" s="1"/>
  <c r="T88" i="1" s="1"/>
  <c r="AI93" i="1"/>
  <c r="AI89" i="1" s="1"/>
  <c r="AI88" i="1" s="1"/>
  <c r="AS93" i="1"/>
  <c r="AS89" i="1" s="1"/>
  <c r="AS88" i="1" s="1"/>
  <c r="AD93" i="1"/>
  <c r="AD89" i="1" s="1"/>
  <c r="AD88" i="1" s="1"/>
  <c r="G93" i="1"/>
  <c r="G89" i="1" s="1"/>
  <c r="G88" i="1" s="1"/>
  <c r="BC93" i="1"/>
  <c r="BC89" i="1" s="1"/>
  <c r="BC88" i="1" s="1"/>
  <c r="AX93" i="1"/>
  <c r="AX89" i="1" s="1"/>
  <c r="AX88" i="1" s="1"/>
  <c r="E97" i="1"/>
  <c r="E94" i="1" s="1"/>
  <c r="O93" i="1"/>
  <c r="O89" i="1" s="1"/>
  <c r="O88" i="1" s="1"/>
  <c r="J81" i="1"/>
  <c r="E81" i="1" s="1"/>
  <c r="E99" i="1"/>
  <c r="E98" i="1" s="1"/>
  <c r="E115" i="1"/>
  <c r="E114" i="1" s="1"/>
  <c r="E90" i="1"/>
  <c r="E70" i="1"/>
  <c r="I77" i="1"/>
  <c r="I76" i="1" s="1"/>
  <c r="F77" i="1"/>
  <c r="F76" i="1" s="1"/>
  <c r="G77" i="1"/>
  <c r="G76" i="1" s="1"/>
  <c r="I34" i="1"/>
  <c r="I33" i="1" s="1"/>
  <c r="I32" i="1" s="1"/>
  <c r="F34" i="1"/>
  <c r="F33" i="1" s="1"/>
  <c r="F32" i="1" s="1"/>
  <c r="G34" i="1"/>
  <c r="G33" i="1" s="1"/>
  <c r="G32" i="1" s="1"/>
  <c r="I30" i="1"/>
  <c r="G30" i="1"/>
  <c r="F30" i="1"/>
  <c r="F29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77" i="1"/>
  <c r="J76" i="1" s="1"/>
  <c r="E37" i="1" l="1"/>
  <c r="E77" i="1"/>
  <c r="E76" i="1" s="1"/>
  <c r="E93" i="1"/>
  <c r="E89" i="1" s="1"/>
  <c r="G29" i="1"/>
  <c r="I29" i="1"/>
  <c r="I11" i="1"/>
  <c r="G11" i="1"/>
  <c r="AA10" i="1"/>
  <c r="AC10" i="1"/>
  <c r="AF10" i="1"/>
  <c r="AH10" i="1"/>
  <c r="AK10" i="1"/>
  <c r="AM10" i="1"/>
  <c r="J34" i="1"/>
  <c r="H34" i="1"/>
  <c r="H33" i="1" s="1"/>
  <c r="H32" i="1" s="1"/>
  <c r="G10" i="1" l="1"/>
  <c r="E88" i="1"/>
  <c r="E34" i="1"/>
  <c r="E33" i="1" s="1"/>
  <c r="E32" i="1" s="1"/>
  <c r="J33" i="1"/>
  <c r="J32" i="1" s="1"/>
  <c r="I10" i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H30" i="1" l="1"/>
  <c r="J30" i="1"/>
  <c r="J29" i="1" s="1"/>
  <c r="H29" i="1" l="1"/>
  <c r="H10" i="1" s="1"/>
  <c r="E30" i="1"/>
  <c r="E29" i="1" s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<sst xmlns="http://schemas.openxmlformats.org/spreadsheetml/2006/main" count="538" uniqueCount="234">
  <si>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</si>
  <si>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</si>
  <si>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</si>
  <si>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</si>
  <si>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</si>
  <si>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</si>
  <si>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</si>
  <si>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</si>
  <si>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</si>
  <si>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</si>
  <si>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</si>
  <si>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</si>
  <si>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</si>
  <si>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</si>
  <si>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</si>
  <si>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</si>
  <si>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</si>
  <si>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</si>
  <si>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</si>
  <si>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</si>
  <si>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</si>
  <si>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</si>
  <si>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</si>
  <si>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</si>
  <si>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</si>
  <si>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</si>
  <si>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</si>
  <si>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</si>
  <si>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</si>
  <si>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</si>
  <si>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</si>
  <si>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</si>
  <si>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</si>
  <si>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</si>
  <si>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</si>
  <si>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</si>
  <si>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</si>
  <si>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</si>
  <si>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</si>
  <si>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Разработка проектной документации по строительству блочных локальных очистных сооружений в п. Красное МО "Приморско-Куйский сельсовет"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</si>
  <si>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</si>
  <si>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</si>
  <si>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</si>
  <si>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</si>
  <si>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</si>
  <si>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</si>
  <si>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</si>
  <si>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</si>
  <si>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</si>
  <si>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</si>
  <si>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</si>
  <si>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</si>
  <si>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</si>
  <si>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</si>
  <si>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</si>
  <si>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</si>
  <si>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</si>
  <si>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содержание земельных участков, находящихся в собственности муниципальных образований, предназначенных под складирование отходов;</t>
  </si>
  <si>
    <t>2.2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</si>
  <si>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</si>
  <si>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</si>
  <si>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</si>
  <si>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</si>
  <si>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</si>
  <si>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</si>
  <si>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</si>
  <si>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</si>
  <si>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</si>
  <si>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</si>
  <si>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</si>
  <si>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</si>
  <si>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</si>
  <si>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</si>
  <si>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</si>
  <si>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</si>
  <si>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</si>
  <si>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</si>
  <si>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</si>
  <si>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</si>
  <si>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"Коткинский сельсовет" Ненецкого автономного округа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</si>
  <si>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</si>
  <si>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</si>
  <si>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"Хорей-Верский сельсовет" Ненецкого автономного округа</t>
  </si>
  <si>
    <t>МО "Великовисочный сельсовет" Ненецкого автономного округа</t>
  </si>
  <si>
    <t>5.7</t>
  </si>
  <si>
    <t>МО "Хоседа-Хардский сельсовет" Ненецкого автономного округа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</si>
  <si>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</si>
  <si>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</si>
  <si>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</si>
  <si>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</si>
  <si>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</si>
  <si>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</si>
  <si>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</si>
  <si>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</si>
  <si>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</si>
  <si>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</si>
  <si>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</si>
  <si>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</si>
  <si>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</si>
  <si>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</si>
  <si>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</si>
  <si>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</si>
  <si>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</si>
  <si>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</si>
  <si>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</si>
  <si>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</si>
  <si>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</si>
  <si>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</si>
  <si>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</si>
  <si>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</si>
  <si>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</si>
  <si>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</si>
  <si>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</si>
  <si>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</si>
  <si>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</si>
  <si>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</si>
  <si>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</si>
  <si>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</si>
  <si>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</si>
  <si>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</si>
  <si>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</si>
  <si>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</si>
  <si>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</si>
  <si>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</si>
  <si>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</si>
  <si>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</si>
  <si>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</si>
  <si>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</si>
  <si>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</si>
  <si>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</si>
  <si>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</si>
  <si>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</si>
  <si>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</si>
  <si>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</si>
  <si>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</si>
  <si>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</si>
  <si>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</si>
  <si>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</si>
  <si>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</si>
  <si>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</si>
  <si>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</si>
  <si>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</si>
  <si>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</si>
  <si>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</si>
  <si>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</si>
  <si>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</si>
  <si>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</si>
  <si>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</si>
  <si>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</si>
  <si>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</si>
  <si>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</si>
  <si>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</si>
  <si>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"Андегский сельсовет" Ненецкого автономного округа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</si>
  <si>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</si>
  <si>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</si>
  <si>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</si>
  <si>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</si>
  <si>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МО "Колгуевский сельсовет" Ненецкого автономного округа</t>
  </si>
  <si>
    <t>МО "Тиманский сельсовет" Ненецкого автономного округа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</si>
  <si>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</si>
  <si>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</si>
  <si>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</si>
  <si>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</si>
  <si>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</si>
  <si>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</si>
  <si>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</si>
  <si>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</si>
  <si>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</si>
  <si>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</si>
  <si>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</si>
  <si>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</si>
  <si>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</si>
  <si>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</si>
  <si>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</si>
  <si>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</si>
  <si>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</si>
  <si>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</si>
  <si>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</si>
  <si>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</si>
  <si>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</si>
  <si>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</si>
  <si>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</si>
  <si>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</si>
  <si>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</si>
  <si>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</si>
  <si>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</si>
  <si>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</si>
  <si>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</si>
  <si>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</si>
  <si>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</si>
  <si>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</si>
  <si>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</si>
  <si>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</si>
  <si>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</si>
  <si>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</si>
  <si>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</si>
  <si>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</si>
  <si>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</si>
  <si>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</si>
  <si>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</si>
  <si>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</si>
  <si>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</si>
  <si>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</si>
  <si>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</si>
  <si>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</si>
  <si>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</si>
  <si>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4.1.23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</si>
  <si>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</si>
  <si>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</si>
  <si>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</si>
  <si>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</si>
  <si>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</si>
  <si>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</si>
  <si>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</si>
  <si>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</si>
  <si>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</si>
  <si>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</si>
  <si>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4.1.24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</si>
  <si>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</si>
  <si>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</si>
  <si>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</si>
  <si>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</si>
  <si>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</si>
  <si>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4.1.25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</si>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</sst>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4" fillId="0" borderId="0" xfId="2" applyFont="1" applyFill="1" applyBorder="1" applyAlignment="1">
      <alignment horizontal="center" vertical="center" wrapText="1"/>
    </xf>
    <xf numFmtId="0" fontId="3" fillId="0" borderId="0" xfId="2" applyFill="1"/>
    <xf numFmtId="0" fontId="5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5" fontId="5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169" fontId="5" fillId="0" borderId="1" xfId="2" applyNumberFormat="1" applyFont="1" applyFill="1" applyBorder="1" applyAlignment="1">
      <alignment vertical="center" wrapText="1"/>
    </xf>
    <xf numFmtId="49" fontId="8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center"/>
    </xf>
    <xf numFmtId="0" fontId="8" fillId="0" borderId="0" xfId="0" applyFont="1" applyFill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0" fontId="8" fillId="0" borderId="1" xfId="1" applyFont="1" applyFill="1" applyBorder="1" applyAlignment="1">
      <alignment vertical="center"/>
    </xf>
    <xf numFmtId="165" fontId="10" fillId="0" borderId="1" xfId="1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5" fontId="8" fillId="0" borderId="1" xfId="1" applyNumberFormat="1" applyFont="1" applyFill="1" applyBorder="1" applyAlignment="1">
      <alignment vertical="center" wrapText="1"/>
    </xf>
    <xf numFmtId="167" fontId="8" fillId="0" borderId="1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 wrapText="1"/>
    </xf>
    <xf numFmtId="165" fontId="10" fillId="0" borderId="1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justify" vertical="center" wrapText="1"/>
    </xf>
    <xf numFmtId="168" fontId="8" fillId="0" borderId="1" xfId="4" applyNumberFormat="1" applyFont="1" applyFill="1" applyBorder="1" applyAlignment="1">
      <alignment vertical="center"/>
    </xf>
    <xf numFmtId="165" fontId="10" fillId="0" borderId="3" xfId="1" applyNumberFormat="1" applyFont="1" applyFill="1" applyBorder="1" applyAlignment="1">
      <alignment vertical="center"/>
    </xf>
    <xf numFmtId="164" fontId="10" fillId="0" borderId="1" xfId="2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8" fontId="8" fillId="0" borderId="1" xfId="2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vertical="center"/>
    </xf>
    <xf numFmtId="0" fontId="5" fillId="0" borderId="3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70" fontId="8" fillId="0" borderId="1" xfId="1" applyNumberFormat="1" applyFont="1" applyFill="1" applyBorder="1" applyAlignment="1">
      <alignment vertical="center"/>
    </xf>
    <xf numFmtId="171" fontId="5" fillId="0" borderId="1" xfId="2" applyNumberFormat="1" applyFont="1" applyFill="1" applyBorder="1" applyAlignment="1">
      <alignment horizontal="center" vertical="center" wrapText="1"/>
    </xf>
    <xf numFmtId="43" fontId="5" fillId="0" borderId="1" xfId="2" applyNumberFormat="1" applyFont="1" applyFill="1" applyBorder="1" applyAlignment="1">
      <alignment horizontal="center" vertical="center" wrapText="1"/>
    </xf>
    <xf numFmtId="43" fontId="8" fillId="0" borderId="1" xfId="1" applyNumberFormat="1" applyFont="1" applyFill="1" applyBorder="1" applyAlignment="1">
      <alignment vertical="center"/>
    </xf>
    <xf numFmtId="172" fontId="8" fillId="0" borderId="1" xfId="0" applyNumberFormat="1" applyFont="1" applyFill="1" applyBorder="1" applyAlignment="1">
      <alignment horizontal="center" vertical="center"/>
    </xf>
    <xf numFmtId="169" fontId="5" fillId="0" borderId="1" xfId="2" applyNumberFormat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6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vertical="center" wrapText="1"/>
    </xf>
    <xf numFmtId="0" fontId="10" fillId="0" borderId="4" xfId="1" applyFont="1" applyFill="1" applyBorder="1" applyAlignment="1">
      <alignment vertical="center" wrapText="1"/>
    </xf>
    <xf numFmtId="0" fontId="10" fillId="0" borderId="5" xfId="1" applyFont="1" applyFill="1" applyBorder="1" applyAlignment="1">
      <alignment vertical="center" wrapText="1"/>
    </xf>
    <xf numFmtId="0" fontId="10" fillId="0" borderId="6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view="pageBreakPreview" topLeftCell="A7" zoomScaleNormal="100" zoomScaleSheetLayoutView="100" workbookViewId="0">
      <selection activeCell="B11" sqref="B11"/>
    </sheetView>
  </sheetViews>
  <sheetFormatPr defaultRowHeight="15" x14ac:dyDescent="0.25"/>
  <cols>
    <col min="1" max="1" width="30.140625" style="2" customWidth="1"/>
    <col min="2" max="2" width="27.140625" style="2" customWidth="1"/>
    <col min="3" max="3" width="13.28515625" style="2" customWidth="1"/>
    <col min="4" max="4" width="21.85546875" style="2" customWidth="1"/>
    <col min="5" max="9" width="9.140625" style="2"/>
    <col min="10" max="10" width="9.42578125" style="2" customWidth="1"/>
    <col min="11" max="16384" width="9.140625" style="2"/>
  </cols>
  <sheetData>
    <row r="1" spans="1:15" ht="76.5" customHeight="1" x14ac:dyDescent="0.25">
      <c r="A1" s="1"/>
      <c r="B1" s="1"/>
      <c r="C1" s="1"/>
      <c r="D1" s="1"/>
      <c r="E1" s="3"/>
      <c r="F1" s="3"/>
      <c r="G1" s="3"/>
      <c r="H1" s="3"/>
      <c r="I1" s="3"/>
      <c r="J1" s="3"/>
      <c r="K1" s="68" t="s">
        <v>54</v>
      </c>
      <c r="L1" s="68"/>
      <c r="M1" s="68"/>
      <c r="N1" s="68"/>
      <c r="O1" s="68"/>
    </row>
    <row r="2" spans="1:15" ht="27" customHeight="1" x14ac:dyDescent="0.25">
      <c r="A2" s="69" t="s">
        <v>53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ht="36.75" customHeight="1" x14ac:dyDescent="0.25">
      <c r="A3" s="67" t="s">
        <v>26</v>
      </c>
      <c r="B3" s="67" t="s">
        <v>27</v>
      </c>
      <c r="C3" s="67" t="s">
        <v>28</v>
      </c>
      <c r="D3" s="67" t="s">
        <v>29</v>
      </c>
      <c r="E3" s="67" t="s">
        <v>30</v>
      </c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ht="53.25" customHeight="1" x14ac:dyDescent="0.25">
      <c r="A4" s="67"/>
      <c r="B4" s="67"/>
      <c r="C4" s="67"/>
      <c r="D4" s="67"/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</row>
    <row r="5" spans="1:15" ht="83.25" customHeight="1" x14ac:dyDescent="0.25">
      <c r="A5" s="5" t="s">
        <v>57</v>
      </c>
      <c r="B5" s="14" t="s">
        <v>61</v>
      </c>
      <c r="C5" s="5" t="s">
        <v>56</v>
      </c>
      <c r="D5" s="5">
        <v>100</v>
      </c>
      <c r="E5" s="5">
        <v>100</v>
      </c>
      <c r="F5" s="5">
        <v>100</v>
      </c>
      <c r="G5" s="5">
        <v>100</v>
      </c>
      <c r="H5" s="5">
        <v>100</v>
      </c>
      <c r="I5" s="5">
        <v>100</v>
      </c>
      <c r="J5" s="5">
        <v>100</v>
      </c>
      <c r="K5" s="5">
        <v>100</v>
      </c>
      <c r="L5" s="5">
        <v>100</v>
      </c>
      <c r="M5" s="5">
        <v>100</v>
      </c>
      <c r="N5" s="5">
        <v>100</v>
      </c>
      <c r="O5" s="5">
        <v>100</v>
      </c>
    </row>
    <row r="6" spans="1:15" ht="47.25" customHeight="1" x14ac:dyDescent="0.25">
      <c r="A6" s="65" t="s">
        <v>110</v>
      </c>
      <c r="B6" s="6" t="s">
        <v>60</v>
      </c>
      <c r="C6" s="5" t="s">
        <v>31</v>
      </c>
      <c r="D6" s="5">
        <v>0</v>
      </c>
      <c r="E6" s="15">
        <v>0</v>
      </c>
      <c r="F6" s="58">
        <v>0</v>
      </c>
      <c r="G6" s="57">
        <v>1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</row>
    <row r="7" spans="1:15" ht="63" customHeight="1" x14ac:dyDescent="0.25">
      <c r="A7" s="66"/>
      <c r="B7" s="6" t="s">
        <v>109</v>
      </c>
      <c r="C7" s="5" t="s">
        <v>31</v>
      </c>
      <c r="D7" s="5">
        <v>0</v>
      </c>
      <c r="E7" s="15">
        <v>0</v>
      </c>
      <c r="F7" s="5">
        <v>1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</row>
    <row r="8" spans="1:15" ht="95.25" customHeight="1" x14ac:dyDescent="0.25">
      <c r="A8" s="65" t="s">
        <v>161</v>
      </c>
      <c r="B8" s="6" t="s">
        <v>160</v>
      </c>
      <c r="C8" s="5" t="s">
        <v>56</v>
      </c>
      <c r="D8" s="5">
        <v>5.3</v>
      </c>
      <c r="E8" s="5">
        <v>5.3</v>
      </c>
      <c r="F8" s="7">
        <v>5.3</v>
      </c>
      <c r="G8" s="7">
        <v>5.3</v>
      </c>
      <c r="H8" s="7">
        <v>5.3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</row>
    <row r="9" spans="1:15" ht="29.25" customHeight="1" x14ac:dyDescent="0.25">
      <c r="A9" s="66"/>
      <c r="B9" s="6" t="s">
        <v>229</v>
      </c>
      <c r="C9" s="5" t="s">
        <v>230</v>
      </c>
      <c r="D9" s="5">
        <v>0</v>
      </c>
      <c r="E9" s="7">
        <v>0</v>
      </c>
      <c r="F9" s="7">
        <v>302</v>
      </c>
      <c r="G9" s="7">
        <v>278.89999999999998</v>
      </c>
      <c r="H9" s="7">
        <v>278.89999999999998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</row>
    <row r="10" spans="1:15" ht="63" x14ac:dyDescent="0.25">
      <c r="A10" s="65" t="s">
        <v>111</v>
      </c>
      <c r="B10" s="6" t="s">
        <v>112</v>
      </c>
      <c r="C10" s="5" t="s">
        <v>63</v>
      </c>
      <c r="D10" s="5">
        <v>28</v>
      </c>
      <c r="E10" s="5">
        <v>57</v>
      </c>
      <c r="F10" s="19">
        <v>87</v>
      </c>
      <c r="G10" s="61">
        <v>6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</row>
    <row r="11" spans="1:15" ht="63" x14ac:dyDescent="0.25">
      <c r="A11" s="66"/>
      <c r="B11" s="6" t="s">
        <v>233</v>
      </c>
      <c r="C11" s="5" t="s">
        <v>63</v>
      </c>
      <c r="D11" s="5">
        <v>28</v>
      </c>
      <c r="E11" s="5">
        <v>153</v>
      </c>
      <c r="F11" s="20">
        <v>236</v>
      </c>
      <c r="G11" s="20">
        <v>236</v>
      </c>
      <c r="H11" s="20">
        <v>236</v>
      </c>
      <c r="I11" s="20">
        <v>236</v>
      </c>
      <c r="J11" s="20">
        <v>236</v>
      </c>
      <c r="K11" s="20">
        <v>236</v>
      </c>
      <c r="L11" s="20">
        <v>236</v>
      </c>
      <c r="M11" s="20">
        <v>236</v>
      </c>
      <c r="N11" s="20">
        <v>236</v>
      </c>
      <c r="O11" s="20">
        <v>236</v>
      </c>
    </row>
    <row r="12" spans="1:15" ht="94.5" x14ac:dyDescent="0.25">
      <c r="A12" s="54" t="s">
        <v>222</v>
      </c>
      <c r="B12" s="55" t="s">
        <v>219</v>
      </c>
      <c r="C12" s="5" t="s">
        <v>220</v>
      </c>
      <c r="D12" s="7">
        <v>0</v>
      </c>
      <c r="E12" s="7">
        <v>0</v>
      </c>
      <c r="F12" s="19">
        <v>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</row>
    <row r="13" spans="1:15" s="8" customFormat="1" ht="60" x14ac:dyDescent="0.25">
      <c r="A13" s="9" t="s">
        <v>114</v>
      </c>
      <c r="B13" s="13" t="s">
        <v>113</v>
      </c>
      <c r="C13" s="10" t="s">
        <v>63</v>
      </c>
      <c r="D13" s="10">
        <v>2</v>
      </c>
      <c r="E13" s="10">
        <v>10</v>
      </c>
      <c r="F13" s="19">
        <v>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</row>
    <row r="14" spans="1:15" s="8" customFormat="1" ht="90" x14ac:dyDescent="0.25">
      <c r="A14" s="9" t="s">
        <v>135</v>
      </c>
      <c r="B14" s="13" t="s">
        <v>136</v>
      </c>
      <c r="C14" s="10" t="s">
        <v>63</v>
      </c>
      <c r="D14" s="10">
        <v>2</v>
      </c>
      <c r="E14" s="10">
        <v>10</v>
      </c>
      <c r="F14" s="19">
        <v>9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</row>
    <row r="15" spans="1:15" s="8" customFormat="1" ht="45" x14ac:dyDescent="0.25">
      <c r="A15" s="9" t="s">
        <v>138</v>
      </c>
      <c r="B15" s="13" t="s">
        <v>137</v>
      </c>
      <c r="C15" s="10" t="s">
        <v>63</v>
      </c>
      <c r="D15" s="10">
        <v>1</v>
      </c>
      <c r="E15" s="10">
        <v>1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</row>
  </sheetData>
  <mergeCells count="10">
    <mergeCell ref="A6:A7"/>
    <mergeCell ref="A10:A11"/>
    <mergeCell ref="E3:O3"/>
    <mergeCell ref="K1:O1"/>
    <mergeCell ref="A2:O2"/>
    <mergeCell ref="A3:A4"/>
    <mergeCell ref="B3:B4"/>
    <mergeCell ref="C3:C4"/>
    <mergeCell ref="D3:D4"/>
    <mergeCell ref="A8:A9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17"/>
  <sheetViews>
    <sheetView tabSelected="1" view="pageBreakPreview" topLeftCell="A5" zoomScale="70" zoomScaleNormal="70" zoomScaleSheetLayoutView="70" workbookViewId="0">
      <pane xSplit="4" ySplit="5" topLeftCell="E94" activePane="bottomRight" state="frozen"/>
      <selection activeCell="A5" sqref="A5"/>
      <selection pane="topRight" activeCell="E5" sqref="E5"/>
      <selection pane="bottomLeft" activeCell="A10" sqref="A10"/>
      <selection pane="bottomRight" activeCell="D21" sqref="D21"/>
    </sheetView>
  </sheetViews>
  <sheetFormatPr defaultRowHeight="16.5" outlineLevelCol="1" x14ac:dyDescent="0.25"/>
  <cols>
    <col min="1" max="1" width="6.5703125" style="21" customWidth="1"/>
    <col min="2" max="2" width="44.28515625" style="22" customWidth="1"/>
    <col min="3" max="3" width="25" style="22" customWidth="1"/>
    <col min="4" max="4" width="19" style="23" customWidth="1"/>
    <col min="5" max="5" width="16.140625" style="24" customWidth="1" collapsed="1"/>
    <col min="6" max="6" width="15" style="22" hidden="1" customWidth="1" outlineLevel="1"/>
    <col min="7" max="7" width="15.42578125" style="22" customWidth="1"/>
    <col min="8" max="8" width="17.28515625" style="22" customWidth="1"/>
    <col min="9" max="9" width="13.28515625" style="22" customWidth="1"/>
    <col min="10" max="10" width="16.85546875" style="24" customWidth="1" collapsed="1"/>
    <col min="11" max="11" width="15" style="22" hidden="1" customWidth="1" outlineLevel="1"/>
    <col min="12" max="12" width="15.42578125" style="22" customWidth="1"/>
    <col min="13" max="13" width="15.5703125" style="22" customWidth="1"/>
    <col min="14" max="14" width="13.140625" style="22" customWidth="1"/>
    <col min="15" max="15" width="15.5703125" style="25" customWidth="1" collapsed="1"/>
    <col min="16" max="16" width="15" style="26" hidden="1" customWidth="1" outlineLevel="1"/>
    <col min="17" max="17" width="13.85546875" style="22" customWidth="1"/>
    <col min="18" max="18" width="19.140625" style="22" customWidth="1"/>
    <col min="19" max="19" width="13.85546875" style="22" customWidth="1"/>
    <col min="20" max="20" width="15.5703125" style="24" customWidth="1" collapsed="1"/>
    <col min="21" max="21" width="12.7109375" style="22" hidden="1" customWidth="1" outlineLevel="1"/>
    <col min="22" max="22" width="16.42578125" style="22" customWidth="1"/>
    <col min="23" max="23" width="13.85546875" style="22" customWidth="1"/>
    <col min="24" max="24" width="15" style="26" customWidth="1"/>
    <col min="25" max="25" width="14" style="24" customWidth="1" collapsed="1"/>
    <col min="26" max="26" width="13.5703125" style="22" hidden="1" customWidth="1" outlineLevel="1"/>
    <col min="27" max="27" width="12.7109375" style="22" customWidth="1"/>
    <col min="28" max="28" width="14.85546875" style="22" customWidth="1"/>
    <col min="29" max="29" width="13.28515625" style="26" customWidth="1"/>
    <col min="30" max="30" width="15" style="24" customWidth="1" collapsed="1"/>
    <col min="31" max="31" width="15" style="22" hidden="1" customWidth="1" outlineLevel="1"/>
    <col min="32" max="33" width="15" style="22" customWidth="1"/>
    <col min="34" max="34" width="15.7109375" style="26" customWidth="1"/>
    <col min="35" max="35" width="12" style="24" customWidth="1" collapsed="1"/>
    <col min="36" max="36" width="15" style="22" hidden="1" customWidth="1" outlineLevel="1"/>
    <col min="37" max="37" width="13.85546875" style="22" customWidth="1"/>
    <col min="38" max="38" width="14.140625" style="22" customWidth="1"/>
    <col min="39" max="39" width="15.7109375" style="26" customWidth="1"/>
    <col min="40" max="40" width="12.28515625" style="24" customWidth="1" collapsed="1"/>
    <col min="41" max="41" width="15" style="22" hidden="1" customWidth="1" outlineLevel="1"/>
    <col min="42" max="42" width="15" style="22" customWidth="1"/>
    <col min="43" max="43" width="12.7109375" style="22" customWidth="1"/>
    <col min="44" max="44" width="13.85546875" style="26" customWidth="1"/>
    <col min="45" max="45" width="13.28515625" style="24" customWidth="1" collapsed="1"/>
    <col min="46" max="46" width="15" style="22" hidden="1" customWidth="1" outlineLevel="1"/>
    <col min="47" max="47" width="15" style="22" customWidth="1"/>
    <col min="48" max="48" width="12.5703125" style="22" customWidth="1"/>
    <col min="49" max="49" width="13.5703125" style="26" customWidth="1"/>
    <col min="50" max="50" width="13.42578125" style="24" customWidth="1" collapsed="1"/>
    <col min="51" max="51" width="15" style="22" hidden="1" customWidth="1" outlineLevel="1"/>
    <col min="52" max="52" width="15" style="22" customWidth="1"/>
    <col min="53" max="53" width="13.7109375" style="22" customWidth="1"/>
    <col min="54" max="54" width="14.42578125" style="26" customWidth="1"/>
    <col min="55" max="55" width="12.140625" style="24" customWidth="1" collapsed="1"/>
    <col min="56" max="56" width="15" style="22" hidden="1" customWidth="1" outlineLevel="1"/>
    <col min="57" max="57" width="15" style="22" customWidth="1"/>
    <col min="58" max="58" width="14" style="22" customWidth="1"/>
    <col min="59" max="59" width="14.42578125" style="26" customWidth="1"/>
    <col min="60" max="60" width="13" style="24" customWidth="1" collapsed="1"/>
    <col min="61" max="61" width="15" style="22" hidden="1" customWidth="1" outlineLevel="1"/>
    <col min="62" max="63" width="15" style="22" customWidth="1"/>
    <col min="64" max="64" width="13.140625" style="26" customWidth="1"/>
    <col min="65" max="16384" width="9.140625" style="22"/>
  </cols>
  <sheetData>
    <row r="1" spans="1:67" ht="24.75" customHeight="1" x14ac:dyDescent="0.25">
      <c r="BJ1" s="83" t="s">
        <v>55</v>
      </c>
      <c r="BK1" s="83"/>
      <c r="BL1" s="83"/>
    </row>
    <row r="2" spans="1:67" ht="25.5" customHeight="1" x14ac:dyDescent="0.25">
      <c r="BJ2" s="83"/>
      <c r="BK2" s="83"/>
      <c r="BL2" s="83"/>
    </row>
    <row r="3" spans="1:67" ht="30.75" customHeight="1" x14ac:dyDescent="0.25">
      <c r="A3" s="78" t="s">
        <v>37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22"/>
      <c r="AR3" s="22"/>
      <c r="AS3" s="22"/>
      <c r="AW3" s="22"/>
      <c r="AX3" s="22"/>
      <c r="BB3" s="22"/>
      <c r="BC3" s="22"/>
      <c r="BG3" s="22"/>
      <c r="BH3" s="22"/>
      <c r="BJ3" s="83"/>
      <c r="BK3" s="83"/>
      <c r="BL3" s="83"/>
      <c r="BM3" s="27"/>
      <c r="BN3" s="27"/>
      <c r="BO3" s="27"/>
    </row>
    <row r="4" spans="1:67" x14ac:dyDescent="0.25">
      <c r="E4" s="28"/>
    </row>
    <row r="5" spans="1:67" x14ac:dyDescent="0.25">
      <c r="A5" s="79" t="s">
        <v>0</v>
      </c>
      <c r="B5" s="73" t="s">
        <v>1</v>
      </c>
      <c r="C5" s="73" t="s">
        <v>2</v>
      </c>
      <c r="D5" s="73" t="s">
        <v>3</v>
      </c>
      <c r="E5" s="80" t="s">
        <v>4</v>
      </c>
      <c r="F5" s="80"/>
      <c r="G5" s="80"/>
      <c r="H5" s="80"/>
      <c r="I5" s="80"/>
      <c r="J5" s="80" t="s">
        <v>5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</row>
    <row r="6" spans="1:67" x14ac:dyDescent="0.25">
      <c r="A6" s="79"/>
      <c r="B6" s="73"/>
      <c r="C6" s="73"/>
      <c r="D6" s="73"/>
      <c r="E6" s="80"/>
      <c r="F6" s="80"/>
      <c r="G6" s="80"/>
      <c r="H6" s="80"/>
      <c r="I6" s="80"/>
      <c r="J6" s="80" t="s">
        <v>6</v>
      </c>
      <c r="K6" s="80"/>
      <c r="L6" s="80"/>
      <c r="M6" s="80"/>
      <c r="N6" s="80"/>
      <c r="O6" s="80" t="s">
        <v>7</v>
      </c>
      <c r="P6" s="80"/>
      <c r="Q6" s="80"/>
      <c r="R6" s="80"/>
      <c r="S6" s="80"/>
      <c r="T6" s="80" t="s">
        <v>8</v>
      </c>
      <c r="U6" s="80"/>
      <c r="V6" s="80"/>
      <c r="W6" s="80"/>
      <c r="X6" s="80"/>
      <c r="Y6" s="80" t="s">
        <v>9</v>
      </c>
      <c r="Z6" s="80"/>
      <c r="AA6" s="80"/>
      <c r="AB6" s="80"/>
      <c r="AC6" s="80"/>
      <c r="AD6" s="80" t="s">
        <v>10</v>
      </c>
      <c r="AE6" s="80"/>
      <c r="AF6" s="80"/>
      <c r="AG6" s="80"/>
      <c r="AH6" s="80"/>
      <c r="AI6" s="80" t="s">
        <v>11</v>
      </c>
      <c r="AJ6" s="80"/>
      <c r="AK6" s="80"/>
      <c r="AL6" s="80"/>
      <c r="AM6" s="80"/>
      <c r="AN6" s="80" t="s">
        <v>12</v>
      </c>
      <c r="AO6" s="80"/>
      <c r="AP6" s="80"/>
      <c r="AQ6" s="80"/>
      <c r="AR6" s="80"/>
      <c r="AS6" s="80" t="s">
        <v>13</v>
      </c>
      <c r="AT6" s="80"/>
      <c r="AU6" s="80"/>
      <c r="AV6" s="80"/>
      <c r="AW6" s="80"/>
      <c r="AX6" s="80" t="s">
        <v>14</v>
      </c>
      <c r="AY6" s="80"/>
      <c r="AZ6" s="80"/>
      <c r="BA6" s="80"/>
      <c r="BB6" s="80"/>
      <c r="BC6" s="80" t="s">
        <v>15</v>
      </c>
      <c r="BD6" s="80"/>
      <c r="BE6" s="80"/>
      <c r="BF6" s="80"/>
      <c r="BG6" s="80"/>
      <c r="BH6" s="80" t="s">
        <v>16</v>
      </c>
      <c r="BI6" s="80"/>
      <c r="BJ6" s="80"/>
      <c r="BK6" s="80"/>
      <c r="BL6" s="80"/>
    </row>
    <row r="7" spans="1:67" x14ac:dyDescent="0.25">
      <c r="A7" s="79"/>
      <c r="B7" s="73"/>
      <c r="C7" s="73"/>
      <c r="D7" s="73"/>
      <c r="E7" s="82" t="s">
        <v>17</v>
      </c>
      <c r="F7" s="81" t="s">
        <v>18</v>
      </c>
      <c r="G7" s="81"/>
      <c r="H7" s="81"/>
      <c r="I7" s="81"/>
      <c r="J7" s="82" t="s">
        <v>17</v>
      </c>
      <c r="K7" s="81" t="s">
        <v>18</v>
      </c>
      <c r="L7" s="81"/>
      <c r="M7" s="81"/>
      <c r="N7" s="81"/>
      <c r="O7" s="82" t="s">
        <v>17</v>
      </c>
      <c r="P7" s="81" t="s">
        <v>18</v>
      </c>
      <c r="Q7" s="81"/>
      <c r="R7" s="81"/>
      <c r="S7" s="81"/>
      <c r="T7" s="82" t="s">
        <v>17</v>
      </c>
      <c r="U7" s="81" t="s">
        <v>18</v>
      </c>
      <c r="V7" s="81"/>
      <c r="W7" s="81"/>
      <c r="X7" s="81"/>
      <c r="Y7" s="82" t="s">
        <v>17</v>
      </c>
      <c r="Z7" s="81" t="s">
        <v>18</v>
      </c>
      <c r="AA7" s="81"/>
      <c r="AB7" s="81"/>
      <c r="AC7" s="81"/>
      <c r="AD7" s="82" t="s">
        <v>17</v>
      </c>
      <c r="AE7" s="81" t="s">
        <v>18</v>
      </c>
      <c r="AF7" s="81"/>
      <c r="AG7" s="81"/>
      <c r="AH7" s="81"/>
      <c r="AI7" s="82" t="s">
        <v>17</v>
      </c>
      <c r="AJ7" s="81" t="s">
        <v>18</v>
      </c>
      <c r="AK7" s="81"/>
      <c r="AL7" s="81"/>
      <c r="AM7" s="81"/>
      <c r="AN7" s="82" t="s">
        <v>17</v>
      </c>
      <c r="AO7" s="81" t="s">
        <v>18</v>
      </c>
      <c r="AP7" s="81"/>
      <c r="AQ7" s="81"/>
      <c r="AR7" s="81"/>
      <c r="AS7" s="82" t="s">
        <v>17</v>
      </c>
      <c r="AT7" s="81" t="s">
        <v>18</v>
      </c>
      <c r="AU7" s="81"/>
      <c r="AV7" s="81"/>
      <c r="AW7" s="81"/>
      <c r="AX7" s="82" t="s">
        <v>17</v>
      </c>
      <c r="AY7" s="81" t="s">
        <v>18</v>
      </c>
      <c r="AZ7" s="81"/>
      <c r="BA7" s="81"/>
      <c r="BB7" s="81"/>
      <c r="BC7" s="82" t="s">
        <v>17</v>
      </c>
      <c r="BD7" s="81" t="s">
        <v>18</v>
      </c>
      <c r="BE7" s="81"/>
      <c r="BF7" s="81"/>
      <c r="BG7" s="81"/>
      <c r="BH7" s="82" t="s">
        <v>17</v>
      </c>
      <c r="BI7" s="81" t="s">
        <v>18</v>
      </c>
      <c r="BJ7" s="81"/>
      <c r="BK7" s="81"/>
      <c r="BL7" s="81"/>
    </row>
    <row r="8" spans="1:67" s="23" customFormat="1" ht="35.25" customHeight="1" x14ac:dyDescent="0.25">
      <c r="A8" s="79"/>
      <c r="B8" s="73"/>
      <c r="C8" s="73"/>
      <c r="D8" s="73"/>
      <c r="E8" s="82"/>
      <c r="F8" s="63" t="s">
        <v>19</v>
      </c>
      <c r="G8" s="63" t="s">
        <v>20</v>
      </c>
      <c r="H8" s="63" t="s">
        <v>21</v>
      </c>
      <c r="I8" s="63" t="s">
        <v>22</v>
      </c>
      <c r="J8" s="82"/>
      <c r="K8" s="63" t="s">
        <v>19</v>
      </c>
      <c r="L8" s="63" t="s">
        <v>20</v>
      </c>
      <c r="M8" s="63" t="s">
        <v>21</v>
      </c>
      <c r="N8" s="63" t="s">
        <v>22</v>
      </c>
      <c r="O8" s="82"/>
      <c r="P8" s="63" t="s">
        <v>19</v>
      </c>
      <c r="Q8" s="63" t="s">
        <v>20</v>
      </c>
      <c r="R8" s="63" t="s">
        <v>21</v>
      </c>
      <c r="S8" s="63" t="s">
        <v>22</v>
      </c>
      <c r="T8" s="82"/>
      <c r="U8" s="63" t="s">
        <v>19</v>
      </c>
      <c r="V8" s="63" t="s">
        <v>20</v>
      </c>
      <c r="W8" s="63" t="s">
        <v>21</v>
      </c>
      <c r="X8" s="63" t="s">
        <v>22</v>
      </c>
      <c r="Y8" s="82"/>
      <c r="Z8" s="63" t="s">
        <v>19</v>
      </c>
      <c r="AA8" s="63" t="s">
        <v>20</v>
      </c>
      <c r="AB8" s="63" t="s">
        <v>21</v>
      </c>
      <c r="AC8" s="63" t="s">
        <v>22</v>
      </c>
      <c r="AD8" s="82"/>
      <c r="AE8" s="63" t="s">
        <v>19</v>
      </c>
      <c r="AF8" s="63" t="s">
        <v>20</v>
      </c>
      <c r="AG8" s="63" t="s">
        <v>21</v>
      </c>
      <c r="AH8" s="63" t="s">
        <v>22</v>
      </c>
      <c r="AI8" s="82"/>
      <c r="AJ8" s="63" t="s">
        <v>19</v>
      </c>
      <c r="AK8" s="63" t="s">
        <v>20</v>
      </c>
      <c r="AL8" s="63" t="s">
        <v>21</v>
      </c>
      <c r="AM8" s="63" t="s">
        <v>22</v>
      </c>
      <c r="AN8" s="82"/>
      <c r="AO8" s="63" t="s">
        <v>19</v>
      </c>
      <c r="AP8" s="63" t="s">
        <v>20</v>
      </c>
      <c r="AQ8" s="63" t="s">
        <v>21</v>
      </c>
      <c r="AR8" s="63" t="s">
        <v>22</v>
      </c>
      <c r="AS8" s="82"/>
      <c r="AT8" s="63" t="s">
        <v>19</v>
      </c>
      <c r="AU8" s="63" t="s">
        <v>20</v>
      </c>
      <c r="AV8" s="63" t="s">
        <v>21</v>
      </c>
      <c r="AW8" s="63" t="s">
        <v>22</v>
      </c>
      <c r="AX8" s="82"/>
      <c r="AY8" s="63" t="s">
        <v>19</v>
      </c>
      <c r="AZ8" s="63" t="s">
        <v>20</v>
      </c>
      <c r="BA8" s="63" t="s">
        <v>21</v>
      </c>
      <c r="BB8" s="63" t="s">
        <v>22</v>
      </c>
      <c r="BC8" s="82"/>
      <c r="BD8" s="63" t="s">
        <v>19</v>
      </c>
      <c r="BE8" s="63" t="s">
        <v>20</v>
      </c>
      <c r="BF8" s="63" t="s">
        <v>21</v>
      </c>
      <c r="BG8" s="63" t="s">
        <v>22</v>
      </c>
      <c r="BH8" s="82"/>
      <c r="BI8" s="63" t="s">
        <v>19</v>
      </c>
      <c r="BJ8" s="63" t="s">
        <v>20</v>
      </c>
      <c r="BK8" s="63" t="s">
        <v>21</v>
      </c>
      <c r="BL8" s="63" t="s">
        <v>22</v>
      </c>
    </row>
    <row r="9" spans="1:67" s="23" customFormat="1" x14ac:dyDescent="0.25">
      <c r="A9" s="62">
        <v>1</v>
      </c>
      <c r="B9" s="63">
        <v>2</v>
      </c>
      <c r="C9" s="63">
        <v>3</v>
      </c>
      <c r="D9" s="63">
        <v>4</v>
      </c>
      <c r="E9" s="63">
        <v>5</v>
      </c>
      <c r="F9" s="62">
        <v>6</v>
      </c>
      <c r="G9" s="63">
        <v>6</v>
      </c>
      <c r="H9" s="63">
        <v>7</v>
      </c>
      <c r="I9" s="63">
        <v>8</v>
      </c>
      <c r="J9" s="63">
        <v>9</v>
      </c>
      <c r="K9" s="62">
        <v>11</v>
      </c>
      <c r="L9" s="63">
        <v>10</v>
      </c>
      <c r="M9" s="63">
        <v>11</v>
      </c>
      <c r="N9" s="63">
        <v>12</v>
      </c>
      <c r="O9" s="63">
        <v>13</v>
      </c>
      <c r="P9" s="62">
        <v>16</v>
      </c>
      <c r="Q9" s="63">
        <v>14</v>
      </c>
      <c r="R9" s="63">
        <v>15</v>
      </c>
      <c r="S9" s="63">
        <v>16</v>
      </c>
      <c r="T9" s="63">
        <v>17</v>
      </c>
      <c r="U9" s="62">
        <v>21</v>
      </c>
      <c r="V9" s="63">
        <v>18</v>
      </c>
      <c r="W9" s="63">
        <v>19</v>
      </c>
      <c r="X9" s="63">
        <v>20</v>
      </c>
      <c r="Y9" s="63">
        <v>21</v>
      </c>
      <c r="Z9" s="62">
        <v>26</v>
      </c>
      <c r="AA9" s="63">
        <v>22</v>
      </c>
      <c r="AB9" s="63">
        <v>23</v>
      </c>
      <c r="AC9" s="63">
        <v>24</v>
      </c>
      <c r="AD9" s="63">
        <v>25</v>
      </c>
      <c r="AE9" s="62">
        <v>31</v>
      </c>
      <c r="AF9" s="63">
        <v>26</v>
      </c>
      <c r="AG9" s="63">
        <v>27</v>
      </c>
      <c r="AH9" s="63">
        <v>28</v>
      </c>
      <c r="AI9" s="63">
        <v>29</v>
      </c>
      <c r="AJ9" s="62">
        <v>36</v>
      </c>
      <c r="AK9" s="63">
        <v>30</v>
      </c>
      <c r="AL9" s="63">
        <v>31</v>
      </c>
      <c r="AM9" s="63">
        <v>32</v>
      </c>
      <c r="AN9" s="63">
        <v>33</v>
      </c>
      <c r="AO9" s="62">
        <v>41</v>
      </c>
      <c r="AP9" s="63">
        <v>34</v>
      </c>
      <c r="AQ9" s="63">
        <v>35</v>
      </c>
      <c r="AR9" s="63">
        <v>36</v>
      </c>
      <c r="AS9" s="63">
        <v>37</v>
      </c>
      <c r="AT9" s="62">
        <v>46</v>
      </c>
      <c r="AU9" s="63">
        <v>38</v>
      </c>
      <c r="AV9" s="63">
        <v>39</v>
      </c>
      <c r="AW9" s="63">
        <v>40</v>
      </c>
      <c r="AX9" s="63">
        <v>41</v>
      </c>
      <c r="AY9" s="62">
        <v>51</v>
      </c>
      <c r="AZ9" s="63">
        <v>42</v>
      </c>
      <c r="BA9" s="63">
        <v>43</v>
      </c>
      <c r="BB9" s="63">
        <v>44</v>
      </c>
      <c r="BC9" s="63">
        <v>45</v>
      </c>
      <c r="BD9" s="62">
        <v>56</v>
      </c>
      <c r="BE9" s="63">
        <v>46</v>
      </c>
      <c r="BF9" s="63">
        <v>47</v>
      </c>
      <c r="BG9" s="63">
        <v>48</v>
      </c>
      <c r="BH9" s="63">
        <v>49</v>
      </c>
      <c r="BI9" s="62">
        <v>61</v>
      </c>
      <c r="BJ9" s="63">
        <v>50</v>
      </c>
      <c r="BK9" s="63">
        <v>51</v>
      </c>
      <c r="BL9" s="63">
        <v>52</v>
      </c>
    </row>
    <row r="10" spans="1:67" s="31" customFormat="1" x14ac:dyDescent="0.25">
      <c r="A10" s="62"/>
      <c r="B10" s="73" t="s">
        <v>36</v>
      </c>
      <c r="C10" s="73"/>
      <c r="D10" s="73"/>
      <c r="E10" s="30">
        <f>E11+E29+E32+E37+E76+E88+E98+E114+E116</f>
        <v>509543.40000000008</v>
      </c>
      <c r="F10" s="30">
        <f t="shared" ref="F10:G10" si="0">F11+F29+F32+F37+F76+F88+F98+F114+F116</f>
        <v>0</v>
      </c>
      <c r="G10" s="30">
        <f t="shared" si="0"/>
        <v>35729.5</v>
      </c>
      <c r="H10" s="30">
        <f t="shared" ref="H10:AM10" si="1">H11+H29+H32+H37+H76+H88+H98+H114+H116</f>
        <v>473285.90000000008</v>
      </c>
      <c r="I10" s="30">
        <f t="shared" si="1"/>
        <v>528</v>
      </c>
      <c r="J10" s="30">
        <f t="shared" si="1"/>
        <v>116854.5</v>
      </c>
      <c r="K10" s="30">
        <f t="shared" si="1"/>
        <v>0</v>
      </c>
      <c r="L10" s="30">
        <f t="shared" si="1"/>
        <v>8127.8</v>
      </c>
      <c r="M10" s="30">
        <f t="shared" si="1"/>
        <v>108408.1</v>
      </c>
      <c r="N10" s="30">
        <f t="shared" si="1"/>
        <v>318.59999999999997</v>
      </c>
      <c r="O10" s="30">
        <f t="shared" si="1"/>
        <v>138962.59999999998</v>
      </c>
      <c r="P10" s="30">
        <f t="shared" si="1"/>
        <v>0</v>
      </c>
      <c r="Q10" s="30">
        <f t="shared" si="1"/>
        <v>0</v>
      </c>
      <c r="R10" s="30">
        <f t="shared" si="1"/>
        <v>138753.19999999998</v>
      </c>
      <c r="S10" s="30">
        <f t="shared" si="1"/>
        <v>209.39999999999998</v>
      </c>
      <c r="T10" s="30">
        <f t="shared" si="1"/>
        <v>119587.20000000001</v>
      </c>
      <c r="U10" s="30">
        <f t="shared" si="1"/>
        <v>0</v>
      </c>
      <c r="V10" s="30">
        <f t="shared" si="1"/>
        <v>27601.7</v>
      </c>
      <c r="W10" s="30">
        <f t="shared" si="1"/>
        <v>91985.5</v>
      </c>
      <c r="X10" s="30">
        <f t="shared" si="1"/>
        <v>0</v>
      </c>
      <c r="Y10" s="30">
        <f t="shared" si="1"/>
        <v>81377.999999999985</v>
      </c>
      <c r="Z10" s="30">
        <f t="shared" si="1"/>
        <v>0</v>
      </c>
      <c r="AA10" s="30">
        <f t="shared" si="1"/>
        <v>0</v>
      </c>
      <c r="AB10" s="30">
        <f t="shared" si="1"/>
        <v>81377.999999999985</v>
      </c>
      <c r="AC10" s="30">
        <f t="shared" si="1"/>
        <v>0</v>
      </c>
      <c r="AD10" s="30">
        <f t="shared" si="1"/>
        <v>7537.3000000000011</v>
      </c>
      <c r="AE10" s="30">
        <f t="shared" si="1"/>
        <v>0</v>
      </c>
      <c r="AF10" s="30">
        <f t="shared" si="1"/>
        <v>0</v>
      </c>
      <c r="AG10" s="30">
        <f t="shared" si="1"/>
        <v>7537.3000000000011</v>
      </c>
      <c r="AH10" s="30">
        <f t="shared" si="1"/>
        <v>0</v>
      </c>
      <c r="AI10" s="30">
        <f t="shared" si="1"/>
        <v>7537.3000000000011</v>
      </c>
      <c r="AJ10" s="30">
        <f t="shared" si="1"/>
        <v>0</v>
      </c>
      <c r="AK10" s="30">
        <f t="shared" si="1"/>
        <v>0</v>
      </c>
      <c r="AL10" s="30">
        <f t="shared" si="1"/>
        <v>7537.3000000000011</v>
      </c>
      <c r="AM10" s="30">
        <f t="shared" si="1"/>
        <v>0</v>
      </c>
      <c r="AN10" s="30">
        <f t="shared" ref="AN10:BL10" si="2">AN11+AN29+AN32+AN37+AN76+AN88+AN98+AN114+AN116</f>
        <v>7537.3000000000011</v>
      </c>
      <c r="AO10" s="30">
        <f t="shared" si="2"/>
        <v>0</v>
      </c>
      <c r="AP10" s="30">
        <f t="shared" si="2"/>
        <v>0</v>
      </c>
      <c r="AQ10" s="30">
        <f t="shared" si="2"/>
        <v>7537.3000000000011</v>
      </c>
      <c r="AR10" s="30">
        <f t="shared" si="2"/>
        <v>0</v>
      </c>
      <c r="AS10" s="30">
        <f t="shared" si="2"/>
        <v>7537.3000000000011</v>
      </c>
      <c r="AT10" s="30">
        <f t="shared" si="2"/>
        <v>0</v>
      </c>
      <c r="AU10" s="30">
        <f t="shared" si="2"/>
        <v>0</v>
      </c>
      <c r="AV10" s="30">
        <f t="shared" si="2"/>
        <v>7537.3000000000011</v>
      </c>
      <c r="AW10" s="30">
        <f t="shared" si="2"/>
        <v>0</v>
      </c>
      <c r="AX10" s="30">
        <f t="shared" si="2"/>
        <v>7537.3000000000011</v>
      </c>
      <c r="AY10" s="30">
        <f t="shared" si="2"/>
        <v>0</v>
      </c>
      <c r="AZ10" s="30">
        <f t="shared" si="2"/>
        <v>0</v>
      </c>
      <c r="BA10" s="30">
        <f t="shared" si="2"/>
        <v>7537.3000000000011</v>
      </c>
      <c r="BB10" s="30">
        <f t="shared" si="2"/>
        <v>0</v>
      </c>
      <c r="BC10" s="30">
        <f t="shared" si="2"/>
        <v>7537.3000000000011</v>
      </c>
      <c r="BD10" s="30">
        <f t="shared" si="2"/>
        <v>0</v>
      </c>
      <c r="BE10" s="30">
        <f t="shared" si="2"/>
        <v>0</v>
      </c>
      <c r="BF10" s="30">
        <f t="shared" si="2"/>
        <v>7537.3000000000011</v>
      </c>
      <c r="BG10" s="30">
        <f t="shared" si="2"/>
        <v>0</v>
      </c>
      <c r="BH10" s="30">
        <f t="shared" si="2"/>
        <v>7537.3000000000011</v>
      </c>
      <c r="BI10" s="30">
        <f t="shared" si="2"/>
        <v>0</v>
      </c>
      <c r="BJ10" s="30">
        <f t="shared" si="2"/>
        <v>0</v>
      </c>
      <c r="BK10" s="30">
        <f t="shared" si="2"/>
        <v>7537.3000000000011</v>
      </c>
      <c r="BL10" s="30">
        <f t="shared" si="2"/>
        <v>0</v>
      </c>
    </row>
    <row r="11" spans="1:67" s="31" customFormat="1" ht="72" customHeight="1" x14ac:dyDescent="0.25">
      <c r="A11" s="62" t="s">
        <v>23</v>
      </c>
      <c r="B11" s="84" t="s">
        <v>208</v>
      </c>
      <c r="C11" s="84"/>
      <c r="D11" s="84"/>
      <c r="E11" s="30">
        <f>SUM(E12:E28)</f>
        <v>39687.600000000006</v>
      </c>
      <c r="F11" s="30">
        <f t="shared" ref="F11" si="3">SUM(F12:F28)</f>
        <v>0</v>
      </c>
      <c r="G11" s="30">
        <f>SUM(G12:G28)</f>
        <v>0</v>
      </c>
      <c r="H11" s="30">
        <f>SUM(H12:H28)</f>
        <v>39687.600000000006</v>
      </c>
      <c r="I11" s="30">
        <f>SUM(I12:I28)</f>
        <v>0</v>
      </c>
      <c r="J11" s="30">
        <f t="shared" ref="J11:L11" si="4">SUM(J12:J28)</f>
        <v>3468.4999999999995</v>
      </c>
      <c r="K11" s="30">
        <f t="shared" si="4"/>
        <v>0</v>
      </c>
      <c r="L11" s="30">
        <f t="shared" si="4"/>
        <v>0</v>
      </c>
      <c r="M11" s="30">
        <f t="shared" ref="M11:Y11" si="5">SUM(M12:M28)</f>
        <v>3468.4999999999995</v>
      </c>
      <c r="N11" s="30">
        <f t="shared" si="5"/>
        <v>0</v>
      </c>
      <c r="O11" s="30">
        <f>SUM(O12:O28)</f>
        <v>2954.7000000000003</v>
      </c>
      <c r="P11" s="30">
        <f t="shared" si="5"/>
        <v>0</v>
      </c>
      <c r="Q11" s="30">
        <f t="shared" si="5"/>
        <v>0</v>
      </c>
      <c r="R11" s="30">
        <f t="shared" si="5"/>
        <v>2954.7000000000003</v>
      </c>
      <c r="S11" s="30">
        <f t="shared" si="5"/>
        <v>0</v>
      </c>
      <c r="T11" s="30">
        <f t="shared" si="5"/>
        <v>3569.2000000000007</v>
      </c>
      <c r="U11" s="30">
        <f t="shared" si="5"/>
        <v>0</v>
      </c>
      <c r="V11" s="30">
        <f t="shared" si="5"/>
        <v>0</v>
      </c>
      <c r="W11" s="30">
        <f t="shared" si="5"/>
        <v>3569.2000000000007</v>
      </c>
      <c r="X11" s="30">
        <f t="shared" si="5"/>
        <v>0</v>
      </c>
      <c r="Y11" s="30">
        <f t="shared" si="5"/>
        <v>3711.9000000000005</v>
      </c>
      <c r="Z11" s="30">
        <f>SUM(Z12:Z14)</f>
        <v>0</v>
      </c>
      <c r="AA11" s="30"/>
      <c r="AB11" s="30">
        <f t="shared" ref="AB11" si="6">SUM(AB12:AB28)</f>
        <v>3711.9000000000005</v>
      </c>
      <c r="AC11" s="30"/>
      <c r="AD11" s="30">
        <f t="shared" ref="AD11" si="7">SUM(AD12:AD28)</f>
        <v>3711.9000000000005</v>
      </c>
      <c r="AE11" s="30">
        <f>SUM(AE12:AE14)</f>
        <v>0</v>
      </c>
      <c r="AF11" s="30"/>
      <c r="AG11" s="30">
        <f t="shared" ref="AG11" si="8">SUM(AG12:AG28)</f>
        <v>3711.9000000000005</v>
      </c>
      <c r="AH11" s="30"/>
      <c r="AI11" s="30">
        <f t="shared" ref="AI11" si="9">SUM(AI12:AI28)</f>
        <v>3711.9000000000005</v>
      </c>
      <c r="AJ11" s="30">
        <f>SUM(AJ12:AJ14)</f>
        <v>0</v>
      </c>
      <c r="AK11" s="30"/>
      <c r="AL11" s="30">
        <f t="shared" ref="AL11" si="10">SUM(AL12:AL28)</f>
        <v>3711.9000000000005</v>
      </c>
      <c r="AM11" s="30"/>
      <c r="AN11" s="30">
        <f t="shared" ref="AN11" si="11">SUM(AN12:AN28)</f>
        <v>3711.9000000000005</v>
      </c>
      <c r="AO11" s="30">
        <f t="shared" ref="AO11:BL11" si="12">SUM(AO12:AO14)</f>
        <v>0</v>
      </c>
      <c r="AP11" s="30">
        <f t="shared" si="12"/>
        <v>0</v>
      </c>
      <c r="AQ11" s="30">
        <f t="shared" ref="AQ11" si="13">SUM(AQ12:AQ28)</f>
        <v>3711.9000000000005</v>
      </c>
      <c r="AR11" s="30">
        <f t="shared" si="12"/>
        <v>0</v>
      </c>
      <c r="AS11" s="30">
        <f t="shared" ref="AS11" si="14">SUM(AS12:AS28)</f>
        <v>3711.9000000000005</v>
      </c>
      <c r="AT11" s="30">
        <f t="shared" si="12"/>
        <v>0</v>
      </c>
      <c r="AU11" s="30">
        <f t="shared" si="12"/>
        <v>0</v>
      </c>
      <c r="AV11" s="30">
        <f t="shared" ref="AV11" si="15">SUM(AV12:AV28)</f>
        <v>3711.9000000000005</v>
      </c>
      <c r="AW11" s="30">
        <f t="shared" si="12"/>
        <v>0</v>
      </c>
      <c r="AX11" s="30">
        <f t="shared" ref="AX11" si="16">SUM(AX12:AX28)</f>
        <v>3711.9000000000005</v>
      </c>
      <c r="AY11" s="30">
        <f t="shared" si="12"/>
        <v>0</v>
      </c>
      <c r="AZ11" s="30">
        <f t="shared" si="12"/>
        <v>0</v>
      </c>
      <c r="BA11" s="30">
        <f t="shared" ref="BA11" si="17">SUM(BA12:BA28)</f>
        <v>3711.9000000000005</v>
      </c>
      <c r="BB11" s="30">
        <f t="shared" si="12"/>
        <v>0</v>
      </c>
      <c r="BC11" s="30">
        <f t="shared" ref="BC11" si="18">SUM(BC12:BC28)</f>
        <v>3711.9000000000005</v>
      </c>
      <c r="BD11" s="30">
        <f t="shared" si="12"/>
        <v>0</v>
      </c>
      <c r="BE11" s="30">
        <f t="shared" si="12"/>
        <v>0</v>
      </c>
      <c r="BF11" s="30">
        <f t="shared" ref="BF11" si="19">SUM(BF12:BF28)</f>
        <v>3711.9000000000005</v>
      </c>
      <c r="BG11" s="30">
        <f t="shared" si="12"/>
        <v>0</v>
      </c>
      <c r="BH11" s="30">
        <f t="shared" ref="BH11" si="20">SUM(BH12:BH28)</f>
        <v>3711.9000000000005</v>
      </c>
      <c r="BI11" s="30">
        <f t="shared" si="12"/>
        <v>0</v>
      </c>
      <c r="BJ11" s="30">
        <f t="shared" si="12"/>
        <v>0</v>
      </c>
      <c r="BK11" s="30">
        <f t="shared" ref="BK11" si="21">SUM(BK12:BK28)</f>
        <v>3711.9000000000005</v>
      </c>
      <c r="BL11" s="30">
        <f t="shared" si="12"/>
        <v>0</v>
      </c>
    </row>
    <row r="12" spans="1:67" ht="33" x14ac:dyDescent="0.25">
      <c r="A12" s="32" t="s">
        <v>32</v>
      </c>
      <c r="B12" s="33" t="s">
        <v>152</v>
      </c>
      <c r="C12" s="34" t="s">
        <v>24</v>
      </c>
      <c r="D12" s="34" t="s">
        <v>38</v>
      </c>
      <c r="E12" s="35">
        <f>J12+O12+T12+Y12+AD12+AI12+AN12+AS12+AX12+BC12+BH12</f>
        <v>508.90000000000015</v>
      </c>
      <c r="F12" s="35">
        <f t="shared" ref="F12" si="22">K12+P12+U12+Z12+AE12+AJ12+AO12+AT12+AY12+BD12+BI12</f>
        <v>0</v>
      </c>
      <c r="G12" s="35">
        <f>L12+Q12+V12+AA12+AF12+AK12+AP12+AU12+AZ12+BE12+BJ12</f>
        <v>0</v>
      </c>
      <c r="H12" s="35">
        <f>M12+R12+W12+AB12+AG12+AL12+AQ12+AV12+BA12+BF12+BK12</f>
        <v>508.90000000000015</v>
      </c>
      <c r="I12" s="35">
        <f>N12+S12+X12+AC12+AH12+AM12+AR12+AW12+BB12+BG12+BL12</f>
        <v>0</v>
      </c>
      <c r="J12" s="36">
        <f>M12</f>
        <v>43.2</v>
      </c>
      <c r="K12" s="37">
        <v>0</v>
      </c>
      <c r="L12" s="37">
        <v>0</v>
      </c>
      <c r="M12" s="38">
        <v>43.2</v>
      </c>
      <c r="N12" s="37">
        <v>0</v>
      </c>
      <c r="O12" s="36">
        <f>R12</f>
        <v>43.6</v>
      </c>
      <c r="P12" s="37">
        <v>0</v>
      </c>
      <c r="Q12" s="37">
        <v>0</v>
      </c>
      <c r="R12" s="39">
        <v>43.6</v>
      </c>
      <c r="S12" s="37">
        <v>0</v>
      </c>
      <c r="T12" s="36">
        <f>W12</f>
        <v>45.3</v>
      </c>
      <c r="U12" s="37">
        <v>0</v>
      </c>
      <c r="V12" s="37">
        <v>0</v>
      </c>
      <c r="W12" s="39">
        <v>45.3</v>
      </c>
      <c r="X12" s="37">
        <v>0</v>
      </c>
      <c r="Y12" s="36">
        <f>AB12</f>
        <v>47.1</v>
      </c>
      <c r="Z12" s="37">
        <v>0</v>
      </c>
      <c r="AA12" s="37">
        <v>0</v>
      </c>
      <c r="AB12" s="39">
        <v>47.1</v>
      </c>
      <c r="AC12" s="37">
        <v>0</v>
      </c>
      <c r="AD12" s="36">
        <f>AG12</f>
        <v>47.1</v>
      </c>
      <c r="AE12" s="37">
        <v>0</v>
      </c>
      <c r="AF12" s="37">
        <v>0</v>
      </c>
      <c r="AG12" s="39">
        <v>47.1</v>
      </c>
      <c r="AH12" s="37">
        <v>0</v>
      </c>
      <c r="AI12" s="36">
        <f>AL12</f>
        <v>47.1</v>
      </c>
      <c r="AJ12" s="37">
        <v>0</v>
      </c>
      <c r="AK12" s="37">
        <v>0</v>
      </c>
      <c r="AL12" s="39">
        <v>47.1</v>
      </c>
      <c r="AM12" s="37">
        <v>0</v>
      </c>
      <c r="AN12" s="36">
        <f>AQ12</f>
        <v>47.1</v>
      </c>
      <c r="AO12" s="37">
        <v>0</v>
      </c>
      <c r="AP12" s="37">
        <v>0</v>
      </c>
      <c r="AQ12" s="39">
        <v>47.1</v>
      </c>
      <c r="AR12" s="37">
        <v>0</v>
      </c>
      <c r="AS12" s="36">
        <f>AV12</f>
        <v>47.1</v>
      </c>
      <c r="AT12" s="37">
        <v>0</v>
      </c>
      <c r="AU12" s="37">
        <v>0</v>
      </c>
      <c r="AV12" s="39">
        <v>47.1</v>
      </c>
      <c r="AW12" s="37">
        <v>0</v>
      </c>
      <c r="AX12" s="36">
        <f>BA12</f>
        <v>47.1</v>
      </c>
      <c r="AY12" s="37">
        <v>0</v>
      </c>
      <c r="AZ12" s="37">
        <v>0</v>
      </c>
      <c r="BA12" s="39">
        <v>47.1</v>
      </c>
      <c r="BB12" s="37">
        <v>0</v>
      </c>
      <c r="BC12" s="36">
        <f>BF12</f>
        <v>47.1</v>
      </c>
      <c r="BD12" s="37">
        <v>0</v>
      </c>
      <c r="BE12" s="37">
        <v>0</v>
      </c>
      <c r="BF12" s="39">
        <v>47.1</v>
      </c>
      <c r="BG12" s="37">
        <v>0</v>
      </c>
      <c r="BH12" s="36">
        <f>BK12</f>
        <v>47.1</v>
      </c>
      <c r="BI12" s="37">
        <v>0</v>
      </c>
      <c r="BJ12" s="37">
        <v>0</v>
      </c>
      <c r="BK12" s="39">
        <v>47.1</v>
      </c>
      <c r="BL12" s="37">
        <v>0</v>
      </c>
    </row>
    <row r="13" spans="1:67" ht="33" x14ac:dyDescent="0.25">
      <c r="A13" s="32" t="s">
        <v>34</v>
      </c>
      <c r="B13" s="40" t="s">
        <v>83</v>
      </c>
      <c r="C13" s="34" t="s">
        <v>24</v>
      </c>
      <c r="D13" s="34" t="s">
        <v>38</v>
      </c>
      <c r="E13" s="35">
        <f t="shared" ref="E13:E28" si="23">J13+O13+T13+Y13+AD13+AI13+AN13+AS13+AX13+BC13+BH13</f>
        <v>2663.2999999999997</v>
      </c>
      <c r="F13" s="35">
        <f t="shared" ref="F13:F28" si="24">K13+P13+U13+Z13+AE13+AJ13+AO13+AT13+AY13</f>
        <v>0</v>
      </c>
      <c r="G13" s="35">
        <f t="shared" ref="G13:G28" si="25">L13+Q13+V13+AA13+AF13+AK13+AP13+AU13+AZ13+BE13+BJ13</f>
        <v>0</v>
      </c>
      <c r="H13" s="35">
        <f t="shared" ref="H13:H28" si="26">M13+R13+W13+AB13+AG13+AL13+AQ13+AV13+BA13+BF13+BK13</f>
        <v>2663.2999999999997</v>
      </c>
      <c r="I13" s="35">
        <f t="shared" ref="I13:I28" si="27">N13+S13+X13+AC13+AH13+AM13+AR13+AW13+BB13+BG13+BL13</f>
        <v>0</v>
      </c>
      <c r="J13" s="36">
        <f t="shared" ref="J13:J28" si="28">M13</f>
        <v>235.2</v>
      </c>
      <c r="K13" s="37">
        <v>0</v>
      </c>
      <c r="L13" s="37">
        <v>0</v>
      </c>
      <c r="M13" s="41">
        <v>235.2</v>
      </c>
      <c r="N13" s="37">
        <v>0</v>
      </c>
      <c r="O13" s="36">
        <f t="shared" ref="O13:O31" si="29">R13</f>
        <v>227.1</v>
      </c>
      <c r="P13" s="37">
        <v>0</v>
      </c>
      <c r="Q13" s="37">
        <v>0</v>
      </c>
      <c r="R13" s="39">
        <v>227.1</v>
      </c>
      <c r="S13" s="37">
        <v>0</v>
      </c>
      <c r="T13" s="36">
        <f t="shared" ref="T13:T28" si="30">W13</f>
        <v>236.2</v>
      </c>
      <c r="U13" s="37">
        <v>0</v>
      </c>
      <c r="V13" s="37">
        <v>0</v>
      </c>
      <c r="W13" s="39">
        <v>236.2</v>
      </c>
      <c r="X13" s="37">
        <v>0</v>
      </c>
      <c r="Y13" s="36">
        <f t="shared" ref="Y13:Y31" si="31">AB13</f>
        <v>245.6</v>
      </c>
      <c r="Z13" s="37">
        <v>0</v>
      </c>
      <c r="AA13" s="37">
        <v>0</v>
      </c>
      <c r="AB13" s="39">
        <v>245.6</v>
      </c>
      <c r="AC13" s="37">
        <v>0</v>
      </c>
      <c r="AD13" s="36">
        <f t="shared" ref="AD13:AD28" si="32">AG13</f>
        <v>245.6</v>
      </c>
      <c r="AE13" s="37">
        <v>0</v>
      </c>
      <c r="AF13" s="37">
        <v>0</v>
      </c>
      <c r="AG13" s="39">
        <v>245.6</v>
      </c>
      <c r="AH13" s="37">
        <v>0</v>
      </c>
      <c r="AI13" s="36">
        <f t="shared" ref="AI13:AI28" si="33">AL13</f>
        <v>245.6</v>
      </c>
      <c r="AJ13" s="37">
        <v>0</v>
      </c>
      <c r="AK13" s="37">
        <v>0</v>
      </c>
      <c r="AL13" s="39">
        <v>245.6</v>
      </c>
      <c r="AM13" s="37">
        <v>0</v>
      </c>
      <c r="AN13" s="36">
        <f t="shared" ref="AN13:AN28" si="34">AQ13</f>
        <v>245.6</v>
      </c>
      <c r="AO13" s="37">
        <v>0</v>
      </c>
      <c r="AP13" s="37">
        <v>0</v>
      </c>
      <c r="AQ13" s="39">
        <v>245.6</v>
      </c>
      <c r="AR13" s="37">
        <v>0</v>
      </c>
      <c r="AS13" s="36">
        <f t="shared" ref="AS13:AS28" si="35">AV13</f>
        <v>245.6</v>
      </c>
      <c r="AT13" s="37">
        <v>0</v>
      </c>
      <c r="AU13" s="37">
        <v>0</v>
      </c>
      <c r="AV13" s="39">
        <v>245.6</v>
      </c>
      <c r="AW13" s="37">
        <v>0</v>
      </c>
      <c r="AX13" s="36">
        <f t="shared" ref="AX13:AX28" si="36">BA13</f>
        <v>245.6</v>
      </c>
      <c r="AY13" s="37">
        <v>0</v>
      </c>
      <c r="AZ13" s="37">
        <v>0</v>
      </c>
      <c r="BA13" s="39">
        <v>245.6</v>
      </c>
      <c r="BB13" s="37">
        <v>0</v>
      </c>
      <c r="BC13" s="36">
        <f t="shared" ref="BC13:BC28" si="37">BF13</f>
        <v>245.6</v>
      </c>
      <c r="BD13" s="37">
        <v>0</v>
      </c>
      <c r="BE13" s="37">
        <v>0</v>
      </c>
      <c r="BF13" s="39">
        <v>245.6</v>
      </c>
      <c r="BG13" s="37">
        <v>0</v>
      </c>
      <c r="BH13" s="36">
        <f t="shared" ref="BH13:BH28" si="38">BK13</f>
        <v>245.6</v>
      </c>
      <c r="BI13" s="37">
        <v>0</v>
      </c>
      <c r="BJ13" s="37">
        <v>0</v>
      </c>
      <c r="BK13" s="39">
        <v>245.6</v>
      </c>
      <c r="BL13" s="37">
        <v>0</v>
      </c>
    </row>
    <row r="14" spans="1:67" ht="33" x14ac:dyDescent="0.25">
      <c r="A14" s="32" t="s">
        <v>35</v>
      </c>
      <c r="B14" s="40" t="s">
        <v>153</v>
      </c>
      <c r="C14" s="34" t="s">
        <v>24</v>
      </c>
      <c r="D14" s="34" t="s">
        <v>38</v>
      </c>
      <c r="E14" s="35">
        <f t="shared" si="23"/>
        <v>4776.6000000000004</v>
      </c>
      <c r="F14" s="35">
        <f t="shared" si="24"/>
        <v>0</v>
      </c>
      <c r="G14" s="35">
        <f t="shared" si="25"/>
        <v>0</v>
      </c>
      <c r="H14" s="35">
        <f t="shared" si="26"/>
        <v>4776.6000000000004</v>
      </c>
      <c r="I14" s="35">
        <f t="shared" si="27"/>
        <v>0</v>
      </c>
      <c r="J14" s="36">
        <f t="shared" si="28"/>
        <v>411.9</v>
      </c>
      <c r="K14" s="37">
        <v>0</v>
      </c>
      <c r="L14" s="37">
        <v>0</v>
      </c>
      <c r="M14" s="41">
        <v>411.9</v>
      </c>
      <c r="N14" s="37">
        <v>0</v>
      </c>
      <c r="O14" s="36">
        <f t="shared" si="29"/>
        <v>408.2</v>
      </c>
      <c r="P14" s="37">
        <v>0</v>
      </c>
      <c r="Q14" s="37">
        <v>0</v>
      </c>
      <c r="R14" s="39">
        <v>408.2</v>
      </c>
      <c r="S14" s="37">
        <v>0</v>
      </c>
      <c r="T14" s="36">
        <f t="shared" si="30"/>
        <v>424.5</v>
      </c>
      <c r="U14" s="37">
        <v>0</v>
      </c>
      <c r="V14" s="37">
        <v>0</v>
      </c>
      <c r="W14" s="39">
        <v>424.5</v>
      </c>
      <c r="X14" s="37">
        <v>0</v>
      </c>
      <c r="Y14" s="36">
        <f t="shared" si="31"/>
        <v>441.5</v>
      </c>
      <c r="Z14" s="37">
        <v>0</v>
      </c>
      <c r="AA14" s="37">
        <v>0</v>
      </c>
      <c r="AB14" s="39">
        <v>441.5</v>
      </c>
      <c r="AC14" s="37">
        <v>0</v>
      </c>
      <c r="AD14" s="36">
        <f t="shared" si="32"/>
        <v>441.5</v>
      </c>
      <c r="AE14" s="37">
        <v>0</v>
      </c>
      <c r="AF14" s="37">
        <v>0</v>
      </c>
      <c r="AG14" s="39">
        <v>441.5</v>
      </c>
      <c r="AH14" s="37">
        <v>0</v>
      </c>
      <c r="AI14" s="36">
        <f t="shared" si="33"/>
        <v>441.5</v>
      </c>
      <c r="AJ14" s="37">
        <v>0</v>
      </c>
      <c r="AK14" s="37">
        <v>0</v>
      </c>
      <c r="AL14" s="39">
        <v>441.5</v>
      </c>
      <c r="AM14" s="37">
        <v>0</v>
      </c>
      <c r="AN14" s="36">
        <f t="shared" si="34"/>
        <v>441.5</v>
      </c>
      <c r="AO14" s="37">
        <v>0</v>
      </c>
      <c r="AP14" s="37">
        <v>0</v>
      </c>
      <c r="AQ14" s="39">
        <v>441.5</v>
      </c>
      <c r="AR14" s="37">
        <v>0</v>
      </c>
      <c r="AS14" s="36">
        <f t="shared" si="35"/>
        <v>441.5</v>
      </c>
      <c r="AT14" s="37">
        <v>0</v>
      </c>
      <c r="AU14" s="37">
        <v>0</v>
      </c>
      <c r="AV14" s="39">
        <v>441.5</v>
      </c>
      <c r="AW14" s="37">
        <v>0</v>
      </c>
      <c r="AX14" s="36">
        <f t="shared" si="36"/>
        <v>441.5</v>
      </c>
      <c r="AY14" s="37">
        <v>0</v>
      </c>
      <c r="AZ14" s="37">
        <v>0</v>
      </c>
      <c r="BA14" s="39">
        <v>441.5</v>
      </c>
      <c r="BB14" s="37">
        <v>0</v>
      </c>
      <c r="BC14" s="36">
        <f t="shared" si="37"/>
        <v>441.5</v>
      </c>
      <c r="BD14" s="37">
        <v>0</v>
      </c>
      <c r="BE14" s="37">
        <v>0</v>
      </c>
      <c r="BF14" s="39">
        <v>441.5</v>
      </c>
      <c r="BG14" s="37">
        <v>0</v>
      </c>
      <c r="BH14" s="36">
        <f t="shared" si="38"/>
        <v>441.5</v>
      </c>
      <c r="BI14" s="37">
        <v>0</v>
      </c>
      <c r="BJ14" s="37">
        <v>0</v>
      </c>
      <c r="BK14" s="39">
        <v>441.5</v>
      </c>
      <c r="BL14" s="37">
        <v>0</v>
      </c>
    </row>
    <row r="15" spans="1:67" ht="33" x14ac:dyDescent="0.25">
      <c r="A15" s="32" t="s">
        <v>40</v>
      </c>
      <c r="B15" s="33" t="s">
        <v>154</v>
      </c>
      <c r="C15" s="34" t="s">
        <v>24</v>
      </c>
      <c r="D15" s="34" t="s">
        <v>38</v>
      </c>
      <c r="E15" s="35">
        <f t="shared" si="23"/>
        <v>1944.1</v>
      </c>
      <c r="F15" s="35">
        <f t="shared" si="24"/>
        <v>0</v>
      </c>
      <c r="G15" s="35">
        <f t="shared" si="25"/>
        <v>0</v>
      </c>
      <c r="H15" s="35">
        <f t="shared" si="26"/>
        <v>1944.1</v>
      </c>
      <c r="I15" s="35">
        <f t="shared" si="27"/>
        <v>0</v>
      </c>
      <c r="J15" s="36">
        <f t="shared" si="28"/>
        <v>164.6</v>
      </c>
      <c r="K15" s="37">
        <v>0</v>
      </c>
      <c r="L15" s="37">
        <v>0</v>
      </c>
      <c r="M15" s="42">
        <v>164.6</v>
      </c>
      <c r="N15" s="37">
        <v>0</v>
      </c>
      <c r="O15" s="36">
        <f t="shared" si="29"/>
        <v>166.4</v>
      </c>
      <c r="P15" s="37">
        <v>0</v>
      </c>
      <c r="Q15" s="37">
        <v>0</v>
      </c>
      <c r="R15" s="39">
        <v>166.4</v>
      </c>
      <c r="S15" s="37">
        <v>0</v>
      </c>
      <c r="T15" s="36">
        <f t="shared" si="30"/>
        <v>173.1</v>
      </c>
      <c r="U15" s="37">
        <v>0</v>
      </c>
      <c r="V15" s="37">
        <v>0</v>
      </c>
      <c r="W15" s="39">
        <v>173.1</v>
      </c>
      <c r="X15" s="37">
        <v>0</v>
      </c>
      <c r="Y15" s="36">
        <f t="shared" si="31"/>
        <v>180</v>
      </c>
      <c r="Z15" s="37">
        <v>0</v>
      </c>
      <c r="AA15" s="37">
        <v>0</v>
      </c>
      <c r="AB15" s="39">
        <v>180</v>
      </c>
      <c r="AC15" s="37">
        <v>0</v>
      </c>
      <c r="AD15" s="36">
        <f t="shared" si="32"/>
        <v>180</v>
      </c>
      <c r="AE15" s="37">
        <v>0</v>
      </c>
      <c r="AF15" s="37">
        <v>0</v>
      </c>
      <c r="AG15" s="39">
        <v>180</v>
      </c>
      <c r="AH15" s="37">
        <v>0</v>
      </c>
      <c r="AI15" s="36">
        <f t="shared" si="33"/>
        <v>180</v>
      </c>
      <c r="AJ15" s="37">
        <v>0</v>
      </c>
      <c r="AK15" s="37">
        <v>0</v>
      </c>
      <c r="AL15" s="39">
        <v>180</v>
      </c>
      <c r="AM15" s="37">
        <v>0</v>
      </c>
      <c r="AN15" s="36">
        <f t="shared" si="34"/>
        <v>180</v>
      </c>
      <c r="AO15" s="37">
        <v>0</v>
      </c>
      <c r="AP15" s="37">
        <v>0</v>
      </c>
      <c r="AQ15" s="39">
        <v>180</v>
      </c>
      <c r="AR15" s="37">
        <v>0</v>
      </c>
      <c r="AS15" s="36">
        <f t="shared" si="35"/>
        <v>180</v>
      </c>
      <c r="AT15" s="37">
        <v>0</v>
      </c>
      <c r="AU15" s="37">
        <v>0</v>
      </c>
      <c r="AV15" s="39">
        <v>180</v>
      </c>
      <c r="AW15" s="37">
        <v>0</v>
      </c>
      <c r="AX15" s="36">
        <f t="shared" si="36"/>
        <v>180</v>
      </c>
      <c r="AY15" s="37">
        <v>0</v>
      </c>
      <c r="AZ15" s="37">
        <v>0</v>
      </c>
      <c r="BA15" s="39">
        <v>180</v>
      </c>
      <c r="BB15" s="37">
        <v>0</v>
      </c>
      <c r="BC15" s="36">
        <f t="shared" si="37"/>
        <v>180</v>
      </c>
      <c r="BD15" s="37">
        <v>0</v>
      </c>
      <c r="BE15" s="37">
        <v>0</v>
      </c>
      <c r="BF15" s="39">
        <v>180</v>
      </c>
      <c r="BG15" s="37">
        <v>0</v>
      </c>
      <c r="BH15" s="36">
        <f t="shared" si="38"/>
        <v>180</v>
      </c>
      <c r="BI15" s="37">
        <v>0</v>
      </c>
      <c r="BJ15" s="37">
        <v>0</v>
      </c>
      <c r="BK15" s="39">
        <v>180</v>
      </c>
      <c r="BL15" s="37">
        <v>0</v>
      </c>
    </row>
    <row r="16" spans="1:67" ht="33" x14ac:dyDescent="0.25">
      <c r="A16" s="32" t="s">
        <v>41</v>
      </c>
      <c r="B16" s="40" t="s">
        <v>157</v>
      </c>
      <c r="C16" s="34" t="s">
        <v>24</v>
      </c>
      <c r="D16" s="34" t="s">
        <v>38</v>
      </c>
      <c r="E16" s="35">
        <f t="shared" si="23"/>
        <v>1570.2000000000003</v>
      </c>
      <c r="F16" s="35">
        <f t="shared" si="24"/>
        <v>0</v>
      </c>
      <c r="G16" s="35">
        <f t="shared" si="25"/>
        <v>0</v>
      </c>
      <c r="H16" s="35">
        <f t="shared" si="26"/>
        <v>1570.2000000000003</v>
      </c>
      <c r="I16" s="35">
        <f t="shared" si="27"/>
        <v>0</v>
      </c>
      <c r="J16" s="36">
        <f t="shared" si="28"/>
        <v>132.80000000000001</v>
      </c>
      <c r="K16" s="37">
        <v>0</v>
      </c>
      <c r="L16" s="37">
        <v>0</v>
      </c>
      <c r="M16" s="42">
        <v>132.80000000000001</v>
      </c>
      <c r="N16" s="37">
        <v>0</v>
      </c>
      <c r="O16" s="36">
        <f t="shared" si="29"/>
        <v>134.4</v>
      </c>
      <c r="P16" s="37">
        <v>0</v>
      </c>
      <c r="Q16" s="37">
        <v>0</v>
      </c>
      <c r="R16" s="39">
        <v>134.4</v>
      </c>
      <c r="S16" s="37">
        <v>0</v>
      </c>
      <c r="T16" s="36">
        <f t="shared" si="30"/>
        <v>139.80000000000001</v>
      </c>
      <c r="U16" s="37">
        <v>0</v>
      </c>
      <c r="V16" s="37">
        <v>0</v>
      </c>
      <c r="W16" s="39">
        <v>139.80000000000001</v>
      </c>
      <c r="X16" s="37">
        <v>0</v>
      </c>
      <c r="Y16" s="36">
        <f t="shared" si="31"/>
        <v>145.4</v>
      </c>
      <c r="Z16" s="37">
        <v>0</v>
      </c>
      <c r="AA16" s="37">
        <v>0</v>
      </c>
      <c r="AB16" s="39">
        <v>145.4</v>
      </c>
      <c r="AC16" s="37">
        <v>0</v>
      </c>
      <c r="AD16" s="36">
        <f t="shared" si="32"/>
        <v>145.4</v>
      </c>
      <c r="AE16" s="37">
        <v>0</v>
      </c>
      <c r="AF16" s="37">
        <v>0</v>
      </c>
      <c r="AG16" s="39">
        <v>145.4</v>
      </c>
      <c r="AH16" s="37">
        <v>0</v>
      </c>
      <c r="AI16" s="36">
        <f t="shared" si="33"/>
        <v>145.4</v>
      </c>
      <c r="AJ16" s="37">
        <v>0</v>
      </c>
      <c r="AK16" s="37">
        <v>0</v>
      </c>
      <c r="AL16" s="39">
        <v>145.4</v>
      </c>
      <c r="AM16" s="37">
        <v>0</v>
      </c>
      <c r="AN16" s="36">
        <f t="shared" si="34"/>
        <v>145.4</v>
      </c>
      <c r="AO16" s="37">
        <v>0</v>
      </c>
      <c r="AP16" s="37">
        <v>0</v>
      </c>
      <c r="AQ16" s="39">
        <v>145.4</v>
      </c>
      <c r="AR16" s="37">
        <v>0</v>
      </c>
      <c r="AS16" s="36">
        <f t="shared" si="35"/>
        <v>145.4</v>
      </c>
      <c r="AT16" s="37">
        <v>0</v>
      </c>
      <c r="AU16" s="37">
        <v>0</v>
      </c>
      <c r="AV16" s="39">
        <v>145.4</v>
      </c>
      <c r="AW16" s="37">
        <v>0</v>
      </c>
      <c r="AX16" s="36">
        <f t="shared" si="36"/>
        <v>145.4</v>
      </c>
      <c r="AY16" s="37">
        <v>0</v>
      </c>
      <c r="AZ16" s="37">
        <v>0</v>
      </c>
      <c r="BA16" s="39">
        <v>145.4</v>
      </c>
      <c r="BB16" s="37">
        <v>0</v>
      </c>
      <c r="BC16" s="36">
        <f t="shared" si="37"/>
        <v>145.4</v>
      </c>
      <c r="BD16" s="37">
        <v>0</v>
      </c>
      <c r="BE16" s="37">
        <v>0</v>
      </c>
      <c r="BF16" s="39">
        <v>145.4</v>
      </c>
      <c r="BG16" s="37">
        <v>0</v>
      </c>
      <c r="BH16" s="36">
        <f t="shared" si="38"/>
        <v>145.4</v>
      </c>
      <c r="BI16" s="37">
        <v>0</v>
      </c>
      <c r="BJ16" s="37">
        <v>0</v>
      </c>
      <c r="BK16" s="39">
        <v>145.4</v>
      </c>
      <c r="BL16" s="37">
        <v>0</v>
      </c>
    </row>
    <row r="17" spans="1:64" ht="33" x14ac:dyDescent="0.25">
      <c r="A17" s="32" t="s">
        <v>42</v>
      </c>
      <c r="B17" s="40" t="s">
        <v>79</v>
      </c>
      <c r="C17" s="34" t="s">
        <v>24</v>
      </c>
      <c r="D17" s="34" t="s">
        <v>38</v>
      </c>
      <c r="E17" s="35">
        <f t="shared" si="23"/>
        <v>1077.7</v>
      </c>
      <c r="F17" s="35">
        <f t="shared" si="24"/>
        <v>0</v>
      </c>
      <c r="G17" s="35">
        <f t="shared" si="25"/>
        <v>0</v>
      </c>
      <c r="H17" s="35">
        <f t="shared" si="26"/>
        <v>1077.7</v>
      </c>
      <c r="I17" s="35">
        <f t="shared" si="27"/>
        <v>0</v>
      </c>
      <c r="J17" s="36">
        <f t="shared" si="28"/>
        <v>93</v>
      </c>
      <c r="K17" s="37">
        <v>0</v>
      </c>
      <c r="L17" s="37">
        <v>0</v>
      </c>
      <c r="M17" s="41">
        <v>93</v>
      </c>
      <c r="N17" s="37">
        <v>0</v>
      </c>
      <c r="O17" s="36">
        <f t="shared" si="29"/>
        <v>92.1</v>
      </c>
      <c r="P17" s="37">
        <v>0</v>
      </c>
      <c r="Q17" s="37">
        <v>0</v>
      </c>
      <c r="R17" s="39">
        <v>92.1</v>
      </c>
      <c r="S17" s="37">
        <v>0</v>
      </c>
      <c r="T17" s="36">
        <f t="shared" si="30"/>
        <v>95.8</v>
      </c>
      <c r="U17" s="37">
        <v>0</v>
      </c>
      <c r="V17" s="37">
        <v>0</v>
      </c>
      <c r="W17" s="39">
        <v>95.8</v>
      </c>
      <c r="X17" s="37">
        <v>0</v>
      </c>
      <c r="Y17" s="36">
        <f t="shared" si="31"/>
        <v>99.6</v>
      </c>
      <c r="Z17" s="37">
        <v>0</v>
      </c>
      <c r="AA17" s="37">
        <v>0</v>
      </c>
      <c r="AB17" s="39">
        <v>99.6</v>
      </c>
      <c r="AC17" s="37">
        <v>0</v>
      </c>
      <c r="AD17" s="36">
        <f t="shared" si="32"/>
        <v>99.6</v>
      </c>
      <c r="AE17" s="37">
        <v>0</v>
      </c>
      <c r="AF17" s="37">
        <v>0</v>
      </c>
      <c r="AG17" s="39">
        <v>99.6</v>
      </c>
      <c r="AH17" s="37">
        <v>0</v>
      </c>
      <c r="AI17" s="36">
        <f t="shared" si="33"/>
        <v>99.6</v>
      </c>
      <c r="AJ17" s="37">
        <v>0</v>
      </c>
      <c r="AK17" s="37">
        <v>0</v>
      </c>
      <c r="AL17" s="39">
        <v>99.6</v>
      </c>
      <c r="AM17" s="37">
        <v>0</v>
      </c>
      <c r="AN17" s="36">
        <f t="shared" si="34"/>
        <v>99.6</v>
      </c>
      <c r="AO17" s="37">
        <v>0</v>
      </c>
      <c r="AP17" s="37">
        <v>0</v>
      </c>
      <c r="AQ17" s="39">
        <v>99.6</v>
      </c>
      <c r="AR17" s="37">
        <v>0</v>
      </c>
      <c r="AS17" s="36">
        <f t="shared" si="35"/>
        <v>99.6</v>
      </c>
      <c r="AT17" s="37">
        <v>0</v>
      </c>
      <c r="AU17" s="37">
        <v>0</v>
      </c>
      <c r="AV17" s="39">
        <v>99.6</v>
      </c>
      <c r="AW17" s="37">
        <v>0</v>
      </c>
      <c r="AX17" s="36">
        <f t="shared" si="36"/>
        <v>99.6</v>
      </c>
      <c r="AY17" s="37">
        <v>0</v>
      </c>
      <c r="AZ17" s="37">
        <v>0</v>
      </c>
      <c r="BA17" s="39">
        <v>99.6</v>
      </c>
      <c r="BB17" s="37">
        <v>0</v>
      </c>
      <c r="BC17" s="36">
        <f t="shared" si="37"/>
        <v>99.6</v>
      </c>
      <c r="BD17" s="37">
        <v>0</v>
      </c>
      <c r="BE17" s="37">
        <v>0</v>
      </c>
      <c r="BF17" s="39">
        <v>99.6</v>
      </c>
      <c r="BG17" s="37">
        <v>0</v>
      </c>
      <c r="BH17" s="36">
        <f t="shared" si="38"/>
        <v>99.6</v>
      </c>
      <c r="BI17" s="37">
        <v>0</v>
      </c>
      <c r="BJ17" s="37">
        <v>0</v>
      </c>
      <c r="BK17" s="39">
        <v>99.6</v>
      </c>
      <c r="BL17" s="37">
        <v>0</v>
      </c>
    </row>
    <row r="18" spans="1:64" ht="33" x14ac:dyDescent="0.25">
      <c r="A18" s="32" t="s">
        <v>43</v>
      </c>
      <c r="B18" s="33" t="s">
        <v>103</v>
      </c>
      <c r="C18" s="34" t="s">
        <v>24</v>
      </c>
      <c r="D18" s="34" t="s">
        <v>38</v>
      </c>
      <c r="E18" s="35">
        <f t="shared" si="23"/>
        <v>2768.3999999999996</v>
      </c>
      <c r="F18" s="35">
        <f t="shared" si="24"/>
        <v>0</v>
      </c>
      <c r="G18" s="35">
        <f t="shared" si="25"/>
        <v>0</v>
      </c>
      <c r="H18" s="35">
        <f t="shared" si="26"/>
        <v>2768.3999999999996</v>
      </c>
      <c r="I18" s="35">
        <f t="shared" si="27"/>
        <v>0</v>
      </c>
      <c r="J18" s="36">
        <f t="shared" si="28"/>
        <v>240.5</v>
      </c>
      <c r="K18" s="37">
        <v>0</v>
      </c>
      <c r="L18" s="37">
        <v>0</v>
      </c>
      <c r="M18" s="41">
        <v>240.5</v>
      </c>
      <c r="N18" s="37">
        <v>0</v>
      </c>
      <c r="O18" s="36">
        <f t="shared" si="29"/>
        <v>236.4</v>
      </c>
      <c r="P18" s="37">
        <v>0</v>
      </c>
      <c r="Q18" s="37">
        <v>0</v>
      </c>
      <c r="R18" s="39">
        <v>236.4</v>
      </c>
      <c r="S18" s="37">
        <v>0</v>
      </c>
      <c r="T18" s="36">
        <f t="shared" si="30"/>
        <v>245.9</v>
      </c>
      <c r="U18" s="37">
        <v>0</v>
      </c>
      <c r="V18" s="37">
        <v>0</v>
      </c>
      <c r="W18" s="39">
        <v>245.9</v>
      </c>
      <c r="X18" s="37">
        <v>0</v>
      </c>
      <c r="Y18" s="36">
        <f t="shared" si="31"/>
        <v>255.7</v>
      </c>
      <c r="Z18" s="37">
        <v>0</v>
      </c>
      <c r="AA18" s="37">
        <v>0</v>
      </c>
      <c r="AB18" s="39">
        <v>255.7</v>
      </c>
      <c r="AC18" s="37">
        <v>0</v>
      </c>
      <c r="AD18" s="36">
        <f t="shared" si="32"/>
        <v>255.7</v>
      </c>
      <c r="AE18" s="37">
        <v>0</v>
      </c>
      <c r="AF18" s="37">
        <v>0</v>
      </c>
      <c r="AG18" s="39">
        <v>255.7</v>
      </c>
      <c r="AH18" s="37">
        <v>0</v>
      </c>
      <c r="AI18" s="36">
        <f t="shared" si="33"/>
        <v>255.7</v>
      </c>
      <c r="AJ18" s="37">
        <v>0</v>
      </c>
      <c r="AK18" s="37">
        <v>0</v>
      </c>
      <c r="AL18" s="39">
        <v>255.7</v>
      </c>
      <c r="AM18" s="37">
        <v>0</v>
      </c>
      <c r="AN18" s="36">
        <f t="shared" si="34"/>
        <v>255.7</v>
      </c>
      <c r="AO18" s="37">
        <v>0</v>
      </c>
      <c r="AP18" s="37">
        <v>0</v>
      </c>
      <c r="AQ18" s="39">
        <v>255.7</v>
      </c>
      <c r="AR18" s="37">
        <v>0</v>
      </c>
      <c r="AS18" s="36">
        <f t="shared" si="35"/>
        <v>255.7</v>
      </c>
      <c r="AT18" s="37">
        <v>0</v>
      </c>
      <c r="AU18" s="37">
        <v>0</v>
      </c>
      <c r="AV18" s="39">
        <v>255.7</v>
      </c>
      <c r="AW18" s="37">
        <v>0</v>
      </c>
      <c r="AX18" s="36">
        <f t="shared" si="36"/>
        <v>255.7</v>
      </c>
      <c r="AY18" s="37">
        <v>0</v>
      </c>
      <c r="AZ18" s="37">
        <v>0</v>
      </c>
      <c r="BA18" s="39">
        <v>255.7</v>
      </c>
      <c r="BB18" s="37">
        <v>0</v>
      </c>
      <c r="BC18" s="36">
        <f t="shared" si="37"/>
        <v>255.7</v>
      </c>
      <c r="BD18" s="37">
        <v>0</v>
      </c>
      <c r="BE18" s="37">
        <v>0</v>
      </c>
      <c r="BF18" s="39">
        <v>255.7</v>
      </c>
      <c r="BG18" s="37">
        <v>0</v>
      </c>
      <c r="BH18" s="36">
        <f t="shared" si="38"/>
        <v>255.7</v>
      </c>
      <c r="BI18" s="37">
        <v>0</v>
      </c>
      <c r="BJ18" s="37">
        <v>0</v>
      </c>
      <c r="BK18" s="39">
        <v>255.7</v>
      </c>
      <c r="BL18" s="37">
        <v>0</v>
      </c>
    </row>
    <row r="19" spans="1:64" ht="33" x14ac:dyDescent="0.25">
      <c r="A19" s="32" t="s">
        <v>44</v>
      </c>
      <c r="B19" s="33" t="s">
        <v>71</v>
      </c>
      <c r="C19" s="34" t="s">
        <v>24</v>
      </c>
      <c r="D19" s="34" t="s">
        <v>38</v>
      </c>
      <c r="E19" s="35">
        <f t="shared" si="23"/>
        <v>2854.7000000000003</v>
      </c>
      <c r="F19" s="35">
        <f t="shared" si="24"/>
        <v>0</v>
      </c>
      <c r="G19" s="35">
        <f t="shared" si="25"/>
        <v>0</v>
      </c>
      <c r="H19" s="35">
        <f t="shared" si="26"/>
        <v>2854.7000000000003</v>
      </c>
      <c r="I19" s="35">
        <f t="shared" si="27"/>
        <v>0</v>
      </c>
      <c r="J19" s="36">
        <f t="shared" si="28"/>
        <v>246.7</v>
      </c>
      <c r="K19" s="37">
        <v>0</v>
      </c>
      <c r="L19" s="37">
        <v>0</v>
      </c>
      <c r="M19" s="41">
        <v>246.7</v>
      </c>
      <c r="N19" s="37">
        <v>0</v>
      </c>
      <c r="O19" s="36">
        <f t="shared" si="29"/>
        <v>243.9</v>
      </c>
      <c r="P19" s="37">
        <v>0</v>
      </c>
      <c r="Q19" s="37">
        <v>0</v>
      </c>
      <c r="R19" s="39">
        <v>243.9</v>
      </c>
      <c r="S19" s="37">
        <v>0</v>
      </c>
      <c r="T19" s="36">
        <f t="shared" si="30"/>
        <v>253.7</v>
      </c>
      <c r="U19" s="37">
        <v>0</v>
      </c>
      <c r="V19" s="37">
        <v>0</v>
      </c>
      <c r="W19" s="39">
        <v>253.7</v>
      </c>
      <c r="X19" s="37">
        <v>0</v>
      </c>
      <c r="Y19" s="36">
        <f t="shared" si="31"/>
        <v>263.8</v>
      </c>
      <c r="Z19" s="37">
        <v>0</v>
      </c>
      <c r="AA19" s="37">
        <v>0</v>
      </c>
      <c r="AB19" s="39">
        <v>263.8</v>
      </c>
      <c r="AC19" s="37">
        <v>0</v>
      </c>
      <c r="AD19" s="36">
        <f t="shared" si="32"/>
        <v>263.8</v>
      </c>
      <c r="AE19" s="37">
        <v>0</v>
      </c>
      <c r="AF19" s="37">
        <v>0</v>
      </c>
      <c r="AG19" s="39">
        <v>263.8</v>
      </c>
      <c r="AH19" s="37">
        <v>0</v>
      </c>
      <c r="AI19" s="36">
        <f t="shared" si="33"/>
        <v>263.8</v>
      </c>
      <c r="AJ19" s="37">
        <v>0</v>
      </c>
      <c r="AK19" s="37">
        <v>0</v>
      </c>
      <c r="AL19" s="39">
        <v>263.8</v>
      </c>
      <c r="AM19" s="37">
        <v>0</v>
      </c>
      <c r="AN19" s="36">
        <f t="shared" si="34"/>
        <v>263.8</v>
      </c>
      <c r="AO19" s="37">
        <v>0</v>
      </c>
      <c r="AP19" s="37">
        <v>0</v>
      </c>
      <c r="AQ19" s="39">
        <v>263.8</v>
      </c>
      <c r="AR19" s="37">
        <v>0</v>
      </c>
      <c r="AS19" s="36">
        <f t="shared" si="35"/>
        <v>263.8</v>
      </c>
      <c r="AT19" s="37">
        <v>0</v>
      </c>
      <c r="AU19" s="37">
        <v>0</v>
      </c>
      <c r="AV19" s="39">
        <v>263.8</v>
      </c>
      <c r="AW19" s="37">
        <v>0</v>
      </c>
      <c r="AX19" s="36">
        <f t="shared" si="36"/>
        <v>263.8</v>
      </c>
      <c r="AY19" s="37">
        <v>0</v>
      </c>
      <c r="AZ19" s="37">
        <v>0</v>
      </c>
      <c r="BA19" s="39">
        <v>263.8</v>
      </c>
      <c r="BB19" s="37">
        <v>0</v>
      </c>
      <c r="BC19" s="36">
        <f t="shared" si="37"/>
        <v>263.8</v>
      </c>
      <c r="BD19" s="37">
        <v>0</v>
      </c>
      <c r="BE19" s="37">
        <v>0</v>
      </c>
      <c r="BF19" s="39">
        <v>263.8</v>
      </c>
      <c r="BG19" s="37">
        <v>0</v>
      </c>
      <c r="BH19" s="36">
        <f t="shared" si="38"/>
        <v>263.8</v>
      </c>
      <c r="BI19" s="37">
        <v>0</v>
      </c>
      <c r="BJ19" s="37">
        <v>0</v>
      </c>
      <c r="BK19" s="39">
        <v>263.8</v>
      </c>
      <c r="BL19" s="37">
        <v>0</v>
      </c>
    </row>
    <row r="20" spans="1:64" ht="33" x14ac:dyDescent="0.25">
      <c r="A20" s="32" t="s">
        <v>45</v>
      </c>
      <c r="B20" s="33" t="s">
        <v>80</v>
      </c>
      <c r="C20" s="34" t="s">
        <v>24</v>
      </c>
      <c r="D20" s="34" t="s">
        <v>38</v>
      </c>
      <c r="E20" s="35">
        <f t="shared" si="23"/>
        <v>2843.4</v>
      </c>
      <c r="F20" s="35">
        <f t="shared" si="24"/>
        <v>0</v>
      </c>
      <c r="G20" s="35">
        <f t="shared" si="25"/>
        <v>0</v>
      </c>
      <c r="H20" s="35">
        <f t="shared" si="26"/>
        <v>2843.4</v>
      </c>
      <c r="I20" s="35">
        <f t="shared" si="27"/>
        <v>0</v>
      </c>
      <c r="J20" s="36">
        <f t="shared" si="28"/>
        <v>248.3</v>
      </c>
      <c r="K20" s="37">
        <v>0</v>
      </c>
      <c r="L20" s="37">
        <v>0</v>
      </c>
      <c r="M20" s="41">
        <v>248.3</v>
      </c>
      <c r="N20" s="37">
        <v>0</v>
      </c>
      <c r="O20" s="36">
        <f t="shared" si="29"/>
        <v>242.7</v>
      </c>
      <c r="P20" s="37">
        <v>0</v>
      </c>
      <c r="Q20" s="37">
        <v>0</v>
      </c>
      <c r="R20" s="39">
        <v>242.7</v>
      </c>
      <c r="S20" s="37">
        <v>0</v>
      </c>
      <c r="T20" s="36">
        <f t="shared" si="30"/>
        <v>252.4</v>
      </c>
      <c r="U20" s="37">
        <v>0</v>
      </c>
      <c r="V20" s="37">
        <v>0</v>
      </c>
      <c r="W20" s="39">
        <v>252.4</v>
      </c>
      <c r="X20" s="37">
        <v>0</v>
      </c>
      <c r="Y20" s="36">
        <f t="shared" si="31"/>
        <v>262.5</v>
      </c>
      <c r="Z20" s="37">
        <v>0</v>
      </c>
      <c r="AA20" s="37">
        <v>0</v>
      </c>
      <c r="AB20" s="39">
        <v>262.5</v>
      </c>
      <c r="AC20" s="37">
        <v>0</v>
      </c>
      <c r="AD20" s="36">
        <f t="shared" si="32"/>
        <v>262.5</v>
      </c>
      <c r="AE20" s="37">
        <v>0</v>
      </c>
      <c r="AF20" s="37">
        <v>0</v>
      </c>
      <c r="AG20" s="39">
        <v>262.5</v>
      </c>
      <c r="AH20" s="37">
        <v>0</v>
      </c>
      <c r="AI20" s="36">
        <f t="shared" si="33"/>
        <v>262.5</v>
      </c>
      <c r="AJ20" s="37">
        <v>0</v>
      </c>
      <c r="AK20" s="37">
        <v>0</v>
      </c>
      <c r="AL20" s="39">
        <v>262.5</v>
      </c>
      <c r="AM20" s="37">
        <v>0</v>
      </c>
      <c r="AN20" s="36">
        <f t="shared" si="34"/>
        <v>262.5</v>
      </c>
      <c r="AO20" s="37">
        <v>0</v>
      </c>
      <c r="AP20" s="37">
        <v>0</v>
      </c>
      <c r="AQ20" s="39">
        <v>262.5</v>
      </c>
      <c r="AR20" s="37">
        <v>0</v>
      </c>
      <c r="AS20" s="36">
        <f t="shared" si="35"/>
        <v>262.5</v>
      </c>
      <c r="AT20" s="37">
        <v>0</v>
      </c>
      <c r="AU20" s="37">
        <v>0</v>
      </c>
      <c r="AV20" s="39">
        <v>262.5</v>
      </c>
      <c r="AW20" s="37">
        <v>0</v>
      </c>
      <c r="AX20" s="36">
        <f t="shared" si="36"/>
        <v>262.5</v>
      </c>
      <c r="AY20" s="37">
        <v>0</v>
      </c>
      <c r="AZ20" s="37">
        <v>0</v>
      </c>
      <c r="BA20" s="39">
        <v>262.5</v>
      </c>
      <c r="BB20" s="37">
        <v>0</v>
      </c>
      <c r="BC20" s="36">
        <f t="shared" si="37"/>
        <v>262.5</v>
      </c>
      <c r="BD20" s="37">
        <v>0</v>
      </c>
      <c r="BE20" s="37">
        <v>0</v>
      </c>
      <c r="BF20" s="39">
        <v>262.5</v>
      </c>
      <c r="BG20" s="37">
        <v>0</v>
      </c>
      <c r="BH20" s="36">
        <f t="shared" si="38"/>
        <v>262.5</v>
      </c>
      <c r="BI20" s="37">
        <v>0</v>
      </c>
      <c r="BJ20" s="37">
        <v>0</v>
      </c>
      <c r="BK20" s="39">
        <v>262.5</v>
      </c>
      <c r="BL20" s="37">
        <v>0</v>
      </c>
    </row>
    <row r="21" spans="1:64" ht="33" x14ac:dyDescent="0.25">
      <c r="A21" s="32" t="s">
        <v>62</v>
      </c>
      <c r="B21" s="33" t="s">
        <v>69</v>
      </c>
      <c r="C21" s="34" t="s">
        <v>24</v>
      </c>
      <c r="D21" s="34" t="s">
        <v>38</v>
      </c>
      <c r="E21" s="35">
        <f t="shared" si="23"/>
        <v>5477.4000000000005</v>
      </c>
      <c r="F21" s="35">
        <f t="shared" si="24"/>
        <v>0</v>
      </c>
      <c r="G21" s="35">
        <f t="shared" si="25"/>
        <v>0</v>
      </c>
      <c r="H21" s="35">
        <f t="shared" si="26"/>
        <v>5477.4000000000005</v>
      </c>
      <c r="I21" s="35">
        <f t="shared" si="27"/>
        <v>0</v>
      </c>
      <c r="J21" s="36">
        <f t="shared" si="28"/>
        <v>474.1</v>
      </c>
      <c r="K21" s="37">
        <v>0</v>
      </c>
      <c r="L21" s="37">
        <v>0</v>
      </c>
      <c r="M21" s="41">
        <v>474.1</v>
      </c>
      <c r="N21" s="37">
        <v>0</v>
      </c>
      <c r="O21" s="36">
        <f t="shared" si="29"/>
        <v>467.9</v>
      </c>
      <c r="P21" s="37">
        <v>0</v>
      </c>
      <c r="Q21" s="37">
        <v>0</v>
      </c>
      <c r="R21" s="39">
        <v>467.9</v>
      </c>
      <c r="S21" s="37">
        <v>0</v>
      </c>
      <c r="T21" s="36">
        <f t="shared" si="30"/>
        <v>486.6</v>
      </c>
      <c r="U21" s="37">
        <v>0</v>
      </c>
      <c r="V21" s="37">
        <v>0</v>
      </c>
      <c r="W21" s="39">
        <v>486.6</v>
      </c>
      <c r="X21" s="37">
        <v>0</v>
      </c>
      <c r="Y21" s="36">
        <f t="shared" si="31"/>
        <v>506.1</v>
      </c>
      <c r="Z21" s="37">
        <v>0</v>
      </c>
      <c r="AA21" s="37">
        <v>0</v>
      </c>
      <c r="AB21" s="39">
        <v>506.1</v>
      </c>
      <c r="AC21" s="37">
        <v>0</v>
      </c>
      <c r="AD21" s="36">
        <f t="shared" si="32"/>
        <v>506.1</v>
      </c>
      <c r="AE21" s="37">
        <v>0</v>
      </c>
      <c r="AF21" s="37">
        <v>0</v>
      </c>
      <c r="AG21" s="39">
        <v>506.1</v>
      </c>
      <c r="AH21" s="37">
        <v>0</v>
      </c>
      <c r="AI21" s="36">
        <f t="shared" si="33"/>
        <v>506.1</v>
      </c>
      <c r="AJ21" s="37">
        <v>0</v>
      </c>
      <c r="AK21" s="37">
        <v>0</v>
      </c>
      <c r="AL21" s="39">
        <v>506.1</v>
      </c>
      <c r="AM21" s="37">
        <v>0</v>
      </c>
      <c r="AN21" s="36">
        <f t="shared" si="34"/>
        <v>506.1</v>
      </c>
      <c r="AO21" s="37">
        <v>0</v>
      </c>
      <c r="AP21" s="37">
        <v>0</v>
      </c>
      <c r="AQ21" s="39">
        <v>506.1</v>
      </c>
      <c r="AR21" s="37">
        <v>0</v>
      </c>
      <c r="AS21" s="36">
        <f t="shared" si="35"/>
        <v>506.1</v>
      </c>
      <c r="AT21" s="37">
        <v>0</v>
      </c>
      <c r="AU21" s="37">
        <v>0</v>
      </c>
      <c r="AV21" s="39">
        <v>506.1</v>
      </c>
      <c r="AW21" s="37">
        <v>0</v>
      </c>
      <c r="AX21" s="36">
        <f t="shared" si="36"/>
        <v>506.1</v>
      </c>
      <c r="AY21" s="37">
        <v>0</v>
      </c>
      <c r="AZ21" s="37">
        <v>0</v>
      </c>
      <c r="BA21" s="39">
        <v>506.1</v>
      </c>
      <c r="BB21" s="37">
        <v>0</v>
      </c>
      <c r="BC21" s="36">
        <f t="shared" si="37"/>
        <v>506.1</v>
      </c>
      <c r="BD21" s="37">
        <v>0</v>
      </c>
      <c r="BE21" s="37">
        <v>0</v>
      </c>
      <c r="BF21" s="39">
        <v>506.1</v>
      </c>
      <c r="BG21" s="37">
        <v>0</v>
      </c>
      <c r="BH21" s="36">
        <f t="shared" si="38"/>
        <v>506.1</v>
      </c>
      <c r="BI21" s="37">
        <v>0</v>
      </c>
      <c r="BJ21" s="37">
        <v>0</v>
      </c>
      <c r="BK21" s="39">
        <v>506.1</v>
      </c>
      <c r="BL21" s="37">
        <v>0</v>
      </c>
    </row>
    <row r="22" spans="1:64" ht="33" x14ac:dyDescent="0.25">
      <c r="A22" s="32" t="s">
        <v>46</v>
      </c>
      <c r="B22" s="33" t="s">
        <v>88</v>
      </c>
      <c r="C22" s="34" t="s">
        <v>24</v>
      </c>
      <c r="D22" s="34" t="s">
        <v>38</v>
      </c>
      <c r="E22" s="35">
        <f t="shared" si="23"/>
        <v>1812.3</v>
      </c>
      <c r="F22" s="35">
        <f t="shared" si="24"/>
        <v>0</v>
      </c>
      <c r="G22" s="35">
        <f t="shared" si="25"/>
        <v>0</v>
      </c>
      <c r="H22" s="35">
        <f t="shared" si="26"/>
        <v>1812.3</v>
      </c>
      <c r="I22" s="35">
        <f t="shared" si="27"/>
        <v>0</v>
      </c>
      <c r="J22" s="36">
        <f t="shared" si="28"/>
        <v>167.7</v>
      </c>
      <c r="K22" s="37">
        <v>0</v>
      </c>
      <c r="L22" s="37">
        <v>0</v>
      </c>
      <c r="M22" s="41">
        <v>167.7</v>
      </c>
      <c r="N22" s="37">
        <v>0</v>
      </c>
      <c r="O22" s="36">
        <f t="shared" si="29"/>
        <v>76.300000000000011</v>
      </c>
      <c r="P22" s="37">
        <v>0</v>
      </c>
      <c r="Q22" s="37">
        <v>0</v>
      </c>
      <c r="R22" s="39">
        <f>161.8-85.5</f>
        <v>76.300000000000011</v>
      </c>
      <c r="S22" s="37">
        <v>0</v>
      </c>
      <c r="T22" s="36">
        <f t="shared" si="30"/>
        <v>168.3</v>
      </c>
      <c r="U22" s="37">
        <v>0</v>
      </c>
      <c r="V22" s="37">
        <v>0</v>
      </c>
      <c r="W22" s="39">
        <v>168.3</v>
      </c>
      <c r="X22" s="37">
        <v>0</v>
      </c>
      <c r="Y22" s="36">
        <f t="shared" si="31"/>
        <v>175</v>
      </c>
      <c r="Z22" s="37">
        <v>0</v>
      </c>
      <c r="AA22" s="37">
        <v>0</v>
      </c>
      <c r="AB22" s="39">
        <v>175</v>
      </c>
      <c r="AC22" s="37">
        <v>0</v>
      </c>
      <c r="AD22" s="36">
        <f t="shared" si="32"/>
        <v>175</v>
      </c>
      <c r="AE22" s="37">
        <v>0</v>
      </c>
      <c r="AF22" s="37">
        <v>0</v>
      </c>
      <c r="AG22" s="39">
        <v>175</v>
      </c>
      <c r="AH22" s="37">
        <v>0</v>
      </c>
      <c r="AI22" s="36">
        <f t="shared" si="33"/>
        <v>175</v>
      </c>
      <c r="AJ22" s="37">
        <v>0</v>
      </c>
      <c r="AK22" s="37">
        <v>0</v>
      </c>
      <c r="AL22" s="39">
        <v>175</v>
      </c>
      <c r="AM22" s="37">
        <v>0</v>
      </c>
      <c r="AN22" s="36">
        <f t="shared" si="34"/>
        <v>175</v>
      </c>
      <c r="AO22" s="37">
        <v>0</v>
      </c>
      <c r="AP22" s="37">
        <v>0</v>
      </c>
      <c r="AQ22" s="39">
        <v>175</v>
      </c>
      <c r="AR22" s="37">
        <v>0</v>
      </c>
      <c r="AS22" s="36">
        <f t="shared" si="35"/>
        <v>175</v>
      </c>
      <c r="AT22" s="37">
        <v>0</v>
      </c>
      <c r="AU22" s="37">
        <v>0</v>
      </c>
      <c r="AV22" s="39">
        <v>175</v>
      </c>
      <c r="AW22" s="37">
        <v>0</v>
      </c>
      <c r="AX22" s="36">
        <f t="shared" si="36"/>
        <v>175</v>
      </c>
      <c r="AY22" s="37">
        <v>0</v>
      </c>
      <c r="AZ22" s="37">
        <v>0</v>
      </c>
      <c r="BA22" s="39">
        <v>175</v>
      </c>
      <c r="BB22" s="37">
        <v>0</v>
      </c>
      <c r="BC22" s="36">
        <f t="shared" si="37"/>
        <v>175</v>
      </c>
      <c r="BD22" s="37">
        <v>0</v>
      </c>
      <c r="BE22" s="37">
        <v>0</v>
      </c>
      <c r="BF22" s="39">
        <v>175</v>
      </c>
      <c r="BG22" s="37">
        <v>0</v>
      </c>
      <c r="BH22" s="36">
        <f t="shared" si="38"/>
        <v>175</v>
      </c>
      <c r="BI22" s="37">
        <v>0</v>
      </c>
      <c r="BJ22" s="37">
        <v>0</v>
      </c>
      <c r="BK22" s="39">
        <v>175</v>
      </c>
      <c r="BL22" s="37">
        <v>0</v>
      </c>
    </row>
    <row r="23" spans="1:64" ht="33" x14ac:dyDescent="0.25">
      <c r="A23" s="32" t="s">
        <v>47</v>
      </c>
      <c r="B23" s="33" t="s">
        <v>81</v>
      </c>
      <c r="C23" s="34" t="s">
        <v>24</v>
      </c>
      <c r="D23" s="34" t="s">
        <v>38</v>
      </c>
      <c r="E23" s="35">
        <f t="shared" si="23"/>
        <v>2128.5999999999995</v>
      </c>
      <c r="F23" s="35">
        <f t="shared" si="24"/>
        <v>0</v>
      </c>
      <c r="G23" s="35">
        <f t="shared" si="25"/>
        <v>0</v>
      </c>
      <c r="H23" s="35">
        <f t="shared" si="26"/>
        <v>2128.5999999999995</v>
      </c>
      <c r="I23" s="35">
        <f t="shared" si="27"/>
        <v>0</v>
      </c>
      <c r="J23" s="36">
        <f t="shared" si="28"/>
        <v>185.1</v>
      </c>
      <c r="K23" s="37">
        <v>0</v>
      </c>
      <c r="L23" s="37">
        <v>0</v>
      </c>
      <c r="M23" s="41">
        <v>185.1</v>
      </c>
      <c r="N23" s="37">
        <v>0</v>
      </c>
      <c r="O23" s="36">
        <f t="shared" si="29"/>
        <v>181.7</v>
      </c>
      <c r="P23" s="37">
        <v>0</v>
      </c>
      <c r="Q23" s="37">
        <v>0</v>
      </c>
      <c r="R23" s="39">
        <v>181.7</v>
      </c>
      <c r="S23" s="37">
        <v>0</v>
      </c>
      <c r="T23" s="36">
        <f t="shared" si="30"/>
        <v>189</v>
      </c>
      <c r="U23" s="37">
        <v>0</v>
      </c>
      <c r="V23" s="37">
        <v>0</v>
      </c>
      <c r="W23" s="39">
        <v>189</v>
      </c>
      <c r="X23" s="37">
        <v>0</v>
      </c>
      <c r="Y23" s="36">
        <f t="shared" si="31"/>
        <v>196.6</v>
      </c>
      <c r="Z23" s="37">
        <v>0</v>
      </c>
      <c r="AA23" s="37">
        <v>0</v>
      </c>
      <c r="AB23" s="39">
        <v>196.6</v>
      </c>
      <c r="AC23" s="37">
        <v>0</v>
      </c>
      <c r="AD23" s="36">
        <f t="shared" si="32"/>
        <v>196.6</v>
      </c>
      <c r="AE23" s="37">
        <v>0</v>
      </c>
      <c r="AF23" s="37">
        <v>0</v>
      </c>
      <c r="AG23" s="39">
        <v>196.6</v>
      </c>
      <c r="AH23" s="37">
        <v>0</v>
      </c>
      <c r="AI23" s="36">
        <f t="shared" si="33"/>
        <v>196.6</v>
      </c>
      <c r="AJ23" s="37">
        <v>0</v>
      </c>
      <c r="AK23" s="37">
        <v>0</v>
      </c>
      <c r="AL23" s="39">
        <v>196.6</v>
      </c>
      <c r="AM23" s="37">
        <v>0</v>
      </c>
      <c r="AN23" s="36">
        <f t="shared" si="34"/>
        <v>196.6</v>
      </c>
      <c r="AO23" s="37">
        <v>0</v>
      </c>
      <c r="AP23" s="37">
        <v>0</v>
      </c>
      <c r="AQ23" s="39">
        <v>196.6</v>
      </c>
      <c r="AR23" s="37">
        <v>0</v>
      </c>
      <c r="AS23" s="36">
        <f t="shared" si="35"/>
        <v>196.6</v>
      </c>
      <c r="AT23" s="37">
        <v>0</v>
      </c>
      <c r="AU23" s="37">
        <v>0</v>
      </c>
      <c r="AV23" s="39">
        <v>196.6</v>
      </c>
      <c r="AW23" s="37">
        <v>0</v>
      </c>
      <c r="AX23" s="36">
        <f t="shared" si="36"/>
        <v>196.6</v>
      </c>
      <c r="AY23" s="37">
        <v>0</v>
      </c>
      <c r="AZ23" s="37">
        <v>0</v>
      </c>
      <c r="BA23" s="39">
        <v>196.6</v>
      </c>
      <c r="BB23" s="37">
        <v>0</v>
      </c>
      <c r="BC23" s="36">
        <f t="shared" si="37"/>
        <v>196.6</v>
      </c>
      <c r="BD23" s="37">
        <v>0</v>
      </c>
      <c r="BE23" s="37">
        <v>0</v>
      </c>
      <c r="BF23" s="39">
        <v>196.6</v>
      </c>
      <c r="BG23" s="37">
        <v>0</v>
      </c>
      <c r="BH23" s="36">
        <f t="shared" si="38"/>
        <v>196.6</v>
      </c>
      <c r="BI23" s="37">
        <v>0</v>
      </c>
      <c r="BJ23" s="37">
        <v>0</v>
      </c>
      <c r="BK23" s="39">
        <v>196.6</v>
      </c>
      <c r="BL23" s="37">
        <v>0</v>
      </c>
    </row>
    <row r="24" spans="1:64" ht="33" x14ac:dyDescent="0.25">
      <c r="A24" s="32" t="s">
        <v>48</v>
      </c>
      <c r="B24" s="33" t="s">
        <v>158</v>
      </c>
      <c r="C24" s="34" t="s">
        <v>24</v>
      </c>
      <c r="D24" s="34" t="s">
        <v>38</v>
      </c>
      <c r="E24" s="35">
        <f t="shared" si="23"/>
        <v>2314.8000000000002</v>
      </c>
      <c r="F24" s="35">
        <f t="shared" si="24"/>
        <v>0</v>
      </c>
      <c r="G24" s="35">
        <f t="shared" si="25"/>
        <v>0</v>
      </c>
      <c r="H24" s="35">
        <f t="shared" si="26"/>
        <v>2314.8000000000002</v>
      </c>
      <c r="I24" s="35">
        <f t="shared" si="27"/>
        <v>0</v>
      </c>
      <c r="J24" s="36">
        <f t="shared" si="28"/>
        <v>219.6</v>
      </c>
      <c r="K24" s="37">
        <v>0</v>
      </c>
      <c r="L24" s="37">
        <v>0</v>
      </c>
      <c r="M24" s="41">
        <v>219.6</v>
      </c>
      <c r="N24" s="37">
        <v>0</v>
      </c>
      <c r="O24" s="59">
        <f t="shared" si="29"/>
        <v>0</v>
      </c>
      <c r="P24" s="37">
        <v>0</v>
      </c>
      <c r="Q24" s="37">
        <v>0</v>
      </c>
      <c r="R24" s="64">
        <f>216.2-216.2</f>
        <v>0</v>
      </c>
      <c r="S24" s="37">
        <v>0</v>
      </c>
      <c r="T24" s="36">
        <f t="shared" si="30"/>
        <v>224.8</v>
      </c>
      <c r="U24" s="37">
        <v>0</v>
      </c>
      <c r="V24" s="37">
        <v>0</v>
      </c>
      <c r="W24" s="39">
        <v>224.8</v>
      </c>
      <c r="X24" s="37">
        <v>0</v>
      </c>
      <c r="Y24" s="36">
        <f t="shared" si="31"/>
        <v>233.8</v>
      </c>
      <c r="Z24" s="37">
        <v>0</v>
      </c>
      <c r="AA24" s="37">
        <v>0</v>
      </c>
      <c r="AB24" s="39">
        <v>233.8</v>
      </c>
      <c r="AC24" s="37">
        <v>0</v>
      </c>
      <c r="AD24" s="36">
        <f t="shared" si="32"/>
        <v>233.8</v>
      </c>
      <c r="AE24" s="37">
        <v>0</v>
      </c>
      <c r="AF24" s="37">
        <v>0</v>
      </c>
      <c r="AG24" s="39">
        <v>233.8</v>
      </c>
      <c r="AH24" s="37">
        <v>0</v>
      </c>
      <c r="AI24" s="36">
        <f t="shared" si="33"/>
        <v>233.8</v>
      </c>
      <c r="AJ24" s="37">
        <v>0</v>
      </c>
      <c r="AK24" s="37">
        <v>0</v>
      </c>
      <c r="AL24" s="39">
        <v>233.8</v>
      </c>
      <c r="AM24" s="37">
        <v>0</v>
      </c>
      <c r="AN24" s="36">
        <f t="shared" si="34"/>
        <v>233.8</v>
      </c>
      <c r="AO24" s="37">
        <v>0</v>
      </c>
      <c r="AP24" s="37">
        <v>0</v>
      </c>
      <c r="AQ24" s="39">
        <v>233.8</v>
      </c>
      <c r="AR24" s="37">
        <v>0</v>
      </c>
      <c r="AS24" s="36">
        <f t="shared" si="35"/>
        <v>233.8</v>
      </c>
      <c r="AT24" s="37">
        <v>0</v>
      </c>
      <c r="AU24" s="37">
        <v>0</v>
      </c>
      <c r="AV24" s="39">
        <v>233.8</v>
      </c>
      <c r="AW24" s="37">
        <v>0</v>
      </c>
      <c r="AX24" s="36">
        <f t="shared" si="36"/>
        <v>233.8</v>
      </c>
      <c r="AY24" s="37">
        <v>0</v>
      </c>
      <c r="AZ24" s="37">
        <v>0</v>
      </c>
      <c r="BA24" s="39">
        <v>233.8</v>
      </c>
      <c r="BB24" s="37">
        <v>0</v>
      </c>
      <c r="BC24" s="36">
        <f t="shared" si="37"/>
        <v>233.8</v>
      </c>
      <c r="BD24" s="37">
        <v>0</v>
      </c>
      <c r="BE24" s="37">
        <v>0</v>
      </c>
      <c r="BF24" s="39">
        <v>233.8</v>
      </c>
      <c r="BG24" s="37">
        <v>0</v>
      </c>
      <c r="BH24" s="36">
        <f t="shared" si="38"/>
        <v>233.8</v>
      </c>
      <c r="BI24" s="37">
        <v>0</v>
      </c>
      <c r="BJ24" s="37">
        <v>0</v>
      </c>
      <c r="BK24" s="39">
        <v>233.8</v>
      </c>
      <c r="BL24" s="37">
        <v>0</v>
      </c>
    </row>
    <row r="25" spans="1:64" ht="33" x14ac:dyDescent="0.25">
      <c r="A25" s="32" t="s">
        <v>49</v>
      </c>
      <c r="B25" s="33" t="s">
        <v>82</v>
      </c>
      <c r="C25" s="34" t="s">
        <v>24</v>
      </c>
      <c r="D25" s="34" t="s">
        <v>38</v>
      </c>
      <c r="E25" s="35">
        <f t="shared" si="23"/>
        <v>2380.8999999999996</v>
      </c>
      <c r="F25" s="35">
        <f t="shared" si="24"/>
        <v>0</v>
      </c>
      <c r="G25" s="35">
        <f t="shared" si="25"/>
        <v>0</v>
      </c>
      <c r="H25" s="35">
        <f t="shared" si="26"/>
        <v>2380.8999999999996</v>
      </c>
      <c r="I25" s="35">
        <f t="shared" si="27"/>
        <v>0</v>
      </c>
      <c r="J25" s="36">
        <f t="shared" si="28"/>
        <v>205</v>
      </c>
      <c r="K25" s="37">
        <v>0</v>
      </c>
      <c r="L25" s="37">
        <v>0</v>
      </c>
      <c r="M25" s="41">
        <v>205</v>
      </c>
      <c r="N25" s="37">
        <v>0</v>
      </c>
      <c r="O25" s="36">
        <f t="shared" si="29"/>
        <v>203.5</v>
      </c>
      <c r="P25" s="37">
        <v>0</v>
      </c>
      <c r="Q25" s="37">
        <v>0</v>
      </c>
      <c r="R25" s="39">
        <v>203.5</v>
      </c>
      <c r="S25" s="37">
        <v>0</v>
      </c>
      <c r="T25" s="36">
        <f t="shared" si="30"/>
        <v>211.6</v>
      </c>
      <c r="U25" s="37">
        <v>0</v>
      </c>
      <c r="V25" s="37">
        <v>0</v>
      </c>
      <c r="W25" s="39">
        <v>211.6</v>
      </c>
      <c r="X25" s="37">
        <v>0</v>
      </c>
      <c r="Y25" s="36">
        <f t="shared" si="31"/>
        <v>220.1</v>
      </c>
      <c r="Z25" s="37">
        <v>0</v>
      </c>
      <c r="AA25" s="37">
        <v>0</v>
      </c>
      <c r="AB25" s="39">
        <v>220.1</v>
      </c>
      <c r="AC25" s="37">
        <v>0</v>
      </c>
      <c r="AD25" s="36">
        <f t="shared" si="32"/>
        <v>220.1</v>
      </c>
      <c r="AE25" s="37">
        <v>0</v>
      </c>
      <c r="AF25" s="37">
        <v>0</v>
      </c>
      <c r="AG25" s="39">
        <v>220.1</v>
      </c>
      <c r="AH25" s="37">
        <v>0</v>
      </c>
      <c r="AI25" s="36">
        <f t="shared" si="33"/>
        <v>220.1</v>
      </c>
      <c r="AJ25" s="37">
        <v>0</v>
      </c>
      <c r="AK25" s="37">
        <v>0</v>
      </c>
      <c r="AL25" s="39">
        <v>220.1</v>
      </c>
      <c r="AM25" s="37">
        <v>0</v>
      </c>
      <c r="AN25" s="36">
        <f t="shared" si="34"/>
        <v>220.1</v>
      </c>
      <c r="AO25" s="37">
        <v>0</v>
      </c>
      <c r="AP25" s="37">
        <v>0</v>
      </c>
      <c r="AQ25" s="39">
        <v>220.1</v>
      </c>
      <c r="AR25" s="37">
        <v>0</v>
      </c>
      <c r="AS25" s="36">
        <f t="shared" si="35"/>
        <v>220.1</v>
      </c>
      <c r="AT25" s="37">
        <v>0</v>
      </c>
      <c r="AU25" s="37">
        <v>0</v>
      </c>
      <c r="AV25" s="39">
        <v>220.1</v>
      </c>
      <c r="AW25" s="37">
        <v>0</v>
      </c>
      <c r="AX25" s="36">
        <f t="shared" si="36"/>
        <v>220.1</v>
      </c>
      <c r="AY25" s="37">
        <v>0</v>
      </c>
      <c r="AZ25" s="37">
        <v>0</v>
      </c>
      <c r="BA25" s="39">
        <v>220.1</v>
      </c>
      <c r="BB25" s="37">
        <v>0</v>
      </c>
      <c r="BC25" s="36">
        <f t="shared" si="37"/>
        <v>220.1</v>
      </c>
      <c r="BD25" s="37">
        <v>0</v>
      </c>
      <c r="BE25" s="37">
        <v>0</v>
      </c>
      <c r="BF25" s="39">
        <v>220.1</v>
      </c>
      <c r="BG25" s="37">
        <v>0</v>
      </c>
      <c r="BH25" s="36">
        <f t="shared" si="38"/>
        <v>220.1</v>
      </c>
      <c r="BI25" s="37">
        <v>0</v>
      </c>
      <c r="BJ25" s="37">
        <v>0</v>
      </c>
      <c r="BK25" s="39">
        <v>220.1</v>
      </c>
      <c r="BL25" s="37">
        <v>0</v>
      </c>
    </row>
    <row r="26" spans="1:64" ht="33" x14ac:dyDescent="0.25">
      <c r="A26" s="32" t="s">
        <v>50</v>
      </c>
      <c r="B26" s="33" t="s">
        <v>85</v>
      </c>
      <c r="C26" s="34" t="s">
        <v>24</v>
      </c>
      <c r="D26" s="34" t="s">
        <v>38</v>
      </c>
      <c r="E26" s="35">
        <f t="shared" si="23"/>
        <v>1544.2999999999997</v>
      </c>
      <c r="F26" s="35">
        <f t="shared" si="24"/>
        <v>0</v>
      </c>
      <c r="G26" s="35">
        <f t="shared" si="25"/>
        <v>0</v>
      </c>
      <c r="H26" s="35">
        <f t="shared" si="26"/>
        <v>1544.2999999999997</v>
      </c>
      <c r="I26" s="35">
        <f t="shared" si="27"/>
        <v>0</v>
      </c>
      <c r="J26" s="36">
        <f t="shared" si="28"/>
        <v>127.6</v>
      </c>
      <c r="K26" s="37">
        <v>0</v>
      </c>
      <c r="L26" s="37">
        <v>0</v>
      </c>
      <c r="M26" s="41">
        <v>127.6</v>
      </c>
      <c r="N26" s="37">
        <v>0</v>
      </c>
      <c r="O26" s="36">
        <f t="shared" si="29"/>
        <v>132.5</v>
      </c>
      <c r="P26" s="37">
        <v>0</v>
      </c>
      <c r="Q26" s="37">
        <v>0</v>
      </c>
      <c r="R26" s="39">
        <v>132.5</v>
      </c>
      <c r="S26" s="37">
        <v>0</v>
      </c>
      <c r="T26" s="36">
        <f t="shared" si="30"/>
        <v>137.80000000000001</v>
      </c>
      <c r="U26" s="37">
        <v>0</v>
      </c>
      <c r="V26" s="37">
        <v>0</v>
      </c>
      <c r="W26" s="39">
        <v>137.80000000000001</v>
      </c>
      <c r="X26" s="37">
        <v>0</v>
      </c>
      <c r="Y26" s="36">
        <f t="shared" si="31"/>
        <v>143.30000000000001</v>
      </c>
      <c r="Z26" s="37">
        <v>0</v>
      </c>
      <c r="AA26" s="37">
        <v>0</v>
      </c>
      <c r="AB26" s="39">
        <v>143.30000000000001</v>
      </c>
      <c r="AC26" s="37">
        <v>0</v>
      </c>
      <c r="AD26" s="36">
        <f t="shared" si="32"/>
        <v>143.30000000000001</v>
      </c>
      <c r="AE26" s="37">
        <v>0</v>
      </c>
      <c r="AF26" s="37">
        <v>0</v>
      </c>
      <c r="AG26" s="39">
        <v>143.30000000000001</v>
      </c>
      <c r="AH26" s="37">
        <v>0</v>
      </c>
      <c r="AI26" s="36">
        <f t="shared" si="33"/>
        <v>143.30000000000001</v>
      </c>
      <c r="AJ26" s="37">
        <v>0</v>
      </c>
      <c r="AK26" s="37">
        <v>0</v>
      </c>
      <c r="AL26" s="39">
        <v>143.30000000000001</v>
      </c>
      <c r="AM26" s="37">
        <v>0</v>
      </c>
      <c r="AN26" s="36">
        <f t="shared" si="34"/>
        <v>143.30000000000001</v>
      </c>
      <c r="AO26" s="37">
        <v>0</v>
      </c>
      <c r="AP26" s="37">
        <v>0</v>
      </c>
      <c r="AQ26" s="39">
        <v>143.30000000000001</v>
      </c>
      <c r="AR26" s="37">
        <v>0</v>
      </c>
      <c r="AS26" s="36">
        <f t="shared" si="35"/>
        <v>143.30000000000001</v>
      </c>
      <c r="AT26" s="37">
        <v>0</v>
      </c>
      <c r="AU26" s="37">
        <v>0</v>
      </c>
      <c r="AV26" s="39">
        <v>143.30000000000001</v>
      </c>
      <c r="AW26" s="37">
        <v>0</v>
      </c>
      <c r="AX26" s="36">
        <f t="shared" si="36"/>
        <v>143.30000000000001</v>
      </c>
      <c r="AY26" s="37">
        <v>0</v>
      </c>
      <c r="AZ26" s="37">
        <v>0</v>
      </c>
      <c r="BA26" s="39">
        <v>143.30000000000001</v>
      </c>
      <c r="BB26" s="37">
        <v>0</v>
      </c>
      <c r="BC26" s="36">
        <f t="shared" si="37"/>
        <v>143.30000000000001</v>
      </c>
      <c r="BD26" s="37">
        <v>0</v>
      </c>
      <c r="BE26" s="37">
        <v>0</v>
      </c>
      <c r="BF26" s="39">
        <v>143.30000000000001</v>
      </c>
      <c r="BG26" s="37">
        <v>0</v>
      </c>
      <c r="BH26" s="36">
        <f t="shared" si="38"/>
        <v>143.30000000000001</v>
      </c>
      <c r="BI26" s="37">
        <v>0</v>
      </c>
      <c r="BJ26" s="37">
        <v>0</v>
      </c>
      <c r="BK26" s="39">
        <v>143.30000000000001</v>
      </c>
      <c r="BL26" s="37">
        <v>0</v>
      </c>
    </row>
    <row r="27" spans="1:64" ht="33" x14ac:dyDescent="0.25">
      <c r="A27" s="32" t="s">
        <v>51</v>
      </c>
      <c r="B27" s="33" t="s">
        <v>155</v>
      </c>
      <c r="C27" s="34" t="s">
        <v>24</v>
      </c>
      <c r="D27" s="34" t="s">
        <v>38</v>
      </c>
      <c r="E27" s="35">
        <f t="shared" si="23"/>
        <v>1145.5999999999999</v>
      </c>
      <c r="F27" s="35">
        <f t="shared" si="24"/>
        <v>0</v>
      </c>
      <c r="G27" s="35">
        <f t="shared" si="25"/>
        <v>0</v>
      </c>
      <c r="H27" s="35">
        <f t="shared" si="26"/>
        <v>1145.5999999999999</v>
      </c>
      <c r="I27" s="35">
        <f t="shared" si="27"/>
        <v>0</v>
      </c>
      <c r="J27" s="36">
        <f t="shared" si="28"/>
        <v>97.7</v>
      </c>
      <c r="K27" s="37">
        <v>0</v>
      </c>
      <c r="L27" s="37">
        <v>0</v>
      </c>
      <c r="M27" s="41">
        <v>97.7</v>
      </c>
      <c r="N27" s="37">
        <v>0</v>
      </c>
      <c r="O27" s="36">
        <f t="shared" si="29"/>
        <v>98</v>
      </c>
      <c r="P27" s="37">
        <v>0</v>
      </c>
      <c r="Q27" s="37">
        <v>0</v>
      </c>
      <c r="R27" s="60">
        <v>98</v>
      </c>
      <c r="S27" s="37">
        <v>0</v>
      </c>
      <c r="T27" s="36">
        <f t="shared" si="30"/>
        <v>101.9</v>
      </c>
      <c r="U27" s="37">
        <v>0</v>
      </c>
      <c r="V27" s="37">
        <v>0</v>
      </c>
      <c r="W27" s="39">
        <v>101.9</v>
      </c>
      <c r="X27" s="37">
        <v>0</v>
      </c>
      <c r="Y27" s="36">
        <f>AB27</f>
        <v>106</v>
      </c>
      <c r="Z27" s="37">
        <v>0</v>
      </c>
      <c r="AA27" s="37">
        <v>0</v>
      </c>
      <c r="AB27" s="39">
        <v>106</v>
      </c>
      <c r="AC27" s="37">
        <v>0</v>
      </c>
      <c r="AD27" s="36">
        <f t="shared" si="32"/>
        <v>106</v>
      </c>
      <c r="AE27" s="37">
        <v>0</v>
      </c>
      <c r="AF27" s="37">
        <v>0</v>
      </c>
      <c r="AG27" s="39">
        <v>106</v>
      </c>
      <c r="AH27" s="37">
        <v>0</v>
      </c>
      <c r="AI27" s="36">
        <f t="shared" si="33"/>
        <v>106</v>
      </c>
      <c r="AJ27" s="37">
        <v>0</v>
      </c>
      <c r="AK27" s="37">
        <v>0</v>
      </c>
      <c r="AL27" s="39">
        <v>106</v>
      </c>
      <c r="AM27" s="37">
        <v>0</v>
      </c>
      <c r="AN27" s="36">
        <f t="shared" si="34"/>
        <v>106</v>
      </c>
      <c r="AO27" s="37">
        <v>0</v>
      </c>
      <c r="AP27" s="37">
        <v>0</v>
      </c>
      <c r="AQ27" s="39">
        <v>106</v>
      </c>
      <c r="AR27" s="37">
        <v>0</v>
      </c>
      <c r="AS27" s="36">
        <f t="shared" si="35"/>
        <v>106</v>
      </c>
      <c r="AT27" s="37">
        <v>0</v>
      </c>
      <c r="AU27" s="37">
        <v>0</v>
      </c>
      <c r="AV27" s="39">
        <v>106</v>
      </c>
      <c r="AW27" s="37">
        <v>0</v>
      </c>
      <c r="AX27" s="36">
        <f t="shared" si="36"/>
        <v>106</v>
      </c>
      <c r="AY27" s="37">
        <v>0</v>
      </c>
      <c r="AZ27" s="37">
        <v>0</v>
      </c>
      <c r="BA27" s="39">
        <v>106</v>
      </c>
      <c r="BB27" s="37">
        <v>0</v>
      </c>
      <c r="BC27" s="36">
        <f t="shared" si="37"/>
        <v>106</v>
      </c>
      <c r="BD27" s="37">
        <v>0</v>
      </c>
      <c r="BE27" s="37">
        <v>0</v>
      </c>
      <c r="BF27" s="39">
        <v>106</v>
      </c>
      <c r="BG27" s="37">
        <v>0</v>
      </c>
      <c r="BH27" s="36">
        <f t="shared" si="38"/>
        <v>106</v>
      </c>
      <c r="BI27" s="37">
        <v>0</v>
      </c>
      <c r="BJ27" s="37">
        <v>0</v>
      </c>
      <c r="BK27" s="39">
        <v>106</v>
      </c>
      <c r="BL27" s="37">
        <v>0</v>
      </c>
    </row>
    <row r="28" spans="1:64" ht="33" x14ac:dyDescent="0.25">
      <c r="A28" s="32" t="s">
        <v>52</v>
      </c>
      <c r="B28" s="33" t="s">
        <v>91</v>
      </c>
      <c r="C28" s="34" t="s">
        <v>24</v>
      </c>
      <c r="D28" s="34" t="s">
        <v>38</v>
      </c>
      <c r="E28" s="35">
        <f t="shared" si="23"/>
        <v>1876.3999999999996</v>
      </c>
      <c r="F28" s="35">
        <f t="shared" si="24"/>
        <v>0</v>
      </c>
      <c r="G28" s="35">
        <f t="shared" si="25"/>
        <v>0</v>
      </c>
      <c r="H28" s="35">
        <f t="shared" si="26"/>
        <v>1876.3999999999996</v>
      </c>
      <c r="I28" s="35">
        <f t="shared" si="27"/>
        <v>0</v>
      </c>
      <c r="J28" s="36">
        <f t="shared" si="28"/>
        <v>175.5</v>
      </c>
      <c r="K28" s="37">
        <v>0</v>
      </c>
      <c r="L28" s="37">
        <v>0</v>
      </c>
      <c r="M28" s="41">
        <v>175.5</v>
      </c>
      <c r="N28" s="37">
        <v>0</v>
      </c>
      <c r="O28" s="59">
        <f t="shared" si="29"/>
        <v>0</v>
      </c>
      <c r="P28" s="37">
        <v>0</v>
      </c>
      <c r="Q28" s="37">
        <v>0</v>
      </c>
      <c r="R28" s="64">
        <f>175.5-175.5</f>
        <v>0</v>
      </c>
      <c r="S28" s="37">
        <v>0</v>
      </c>
      <c r="T28" s="36">
        <f t="shared" si="30"/>
        <v>182.5</v>
      </c>
      <c r="U28" s="37">
        <v>0</v>
      </c>
      <c r="V28" s="37">
        <v>0</v>
      </c>
      <c r="W28" s="39">
        <v>182.5</v>
      </c>
      <c r="X28" s="37">
        <v>0</v>
      </c>
      <c r="Y28" s="36">
        <f t="shared" si="31"/>
        <v>189.8</v>
      </c>
      <c r="Z28" s="37">
        <v>0</v>
      </c>
      <c r="AA28" s="37">
        <v>0</v>
      </c>
      <c r="AB28" s="39">
        <v>189.8</v>
      </c>
      <c r="AC28" s="37">
        <v>0</v>
      </c>
      <c r="AD28" s="36">
        <f t="shared" si="32"/>
        <v>189.8</v>
      </c>
      <c r="AE28" s="37">
        <v>0</v>
      </c>
      <c r="AF28" s="37">
        <v>0</v>
      </c>
      <c r="AG28" s="39">
        <v>189.8</v>
      </c>
      <c r="AH28" s="37">
        <v>0</v>
      </c>
      <c r="AI28" s="36">
        <f t="shared" si="33"/>
        <v>189.8</v>
      </c>
      <c r="AJ28" s="37">
        <v>0</v>
      </c>
      <c r="AK28" s="37">
        <v>0</v>
      </c>
      <c r="AL28" s="39">
        <v>189.8</v>
      </c>
      <c r="AM28" s="37">
        <v>0</v>
      </c>
      <c r="AN28" s="36">
        <f t="shared" si="34"/>
        <v>189.8</v>
      </c>
      <c r="AO28" s="37">
        <v>0</v>
      </c>
      <c r="AP28" s="37">
        <v>0</v>
      </c>
      <c r="AQ28" s="39">
        <v>189.8</v>
      </c>
      <c r="AR28" s="37">
        <v>0</v>
      </c>
      <c r="AS28" s="36">
        <f t="shared" si="35"/>
        <v>189.8</v>
      </c>
      <c r="AT28" s="37">
        <v>0</v>
      </c>
      <c r="AU28" s="37">
        <v>0</v>
      </c>
      <c r="AV28" s="39">
        <v>189.8</v>
      </c>
      <c r="AW28" s="37">
        <v>0</v>
      </c>
      <c r="AX28" s="36">
        <f t="shared" si="36"/>
        <v>189.8</v>
      </c>
      <c r="AY28" s="37">
        <v>0</v>
      </c>
      <c r="AZ28" s="37">
        <v>0</v>
      </c>
      <c r="BA28" s="39">
        <v>189.8</v>
      </c>
      <c r="BB28" s="37">
        <v>0</v>
      </c>
      <c r="BC28" s="36">
        <f t="shared" si="37"/>
        <v>189.8</v>
      </c>
      <c r="BD28" s="37">
        <v>0</v>
      </c>
      <c r="BE28" s="37">
        <v>0</v>
      </c>
      <c r="BF28" s="39">
        <v>189.8</v>
      </c>
      <c r="BG28" s="37">
        <v>0</v>
      </c>
      <c r="BH28" s="36">
        <f t="shared" si="38"/>
        <v>189.8</v>
      </c>
      <c r="BI28" s="37">
        <v>0</v>
      </c>
      <c r="BJ28" s="37">
        <v>0</v>
      </c>
      <c r="BK28" s="39">
        <v>189.8</v>
      </c>
      <c r="BL28" s="37">
        <v>0</v>
      </c>
    </row>
    <row r="29" spans="1:64" ht="37.5" customHeight="1" x14ac:dyDescent="0.25">
      <c r="A29" s="32" t="s">
        <v>25</v>
      </c>
      <c r="B29" s="73" t="s">
        <v>104</v>
      </c>
      <c r="C29" s="73"/>
      <c r="D29" s="73"/>
      <c r="E29" s="43">
        <f t="shared" ref="E29:AJ29" si="39">SUM(E30:E31)</f>
        <v>10954.3</v>
      </c>
      <c r="F29" s="43">
        <f t="shared" si="39"/>
        <v>0</v>
      </c>
      <c r="G29" s="43">
        <f t="shared" si="39"/>
        <v>0</v>
      </c>
      <c r="H29" s="43">
        <f t="shared" si="39"/>
        <v>10954.3</v>
      </c>
      <c r="I29" s="43">
        <f t="shared" si="39"/>
        <v>0</v>
      </c>
      <c r="J29" s="43">
        <f t="shared" si="39"/>
        <v>0</v>
      </c>
      <c r="K29" s="43">
        <f t="shared" si="39"/>
        <v>0</v>
      </c>
      <c r="L29" s="43">
        <f t="shared" si="39"/>
        <v>0</v>
      </c>
      <c r="M29" s="43">
        <f t="shared" si="39"/>
        <v>0</v>
      </c>
      <c r="N29" s="43">
        <f t="shared" si="39"/>
        <v>0</v>
      </c>
      <c r="O29" s="43">
        <f t="shared" si="39"/>
        <v>3501.7</v>
      </c>
      <c r="P29" s="43">
        <f t="shared" si="39"/>
        <v>0</v>
      </c>
      <c r="Q29" s="43">
        <f t="shared" si="39"/>
        <v>0</v>
      </c>
      <c r="R29" s="43">
        <f t="shared" si="39"/>
        <v>3501.7</v>
      </c>
      <c r="S29" s="43">
        <f t="shared" si="39"/>
        <v>0</v>
      </c>
      <c r="T29" s="43">
        <f t="shared" si="39"/>
        <v>7452.6</v>
      </c>
      <c r="U29" s="43">
        <f t="shared" si="39"/>
        <v>0</v>
      </c>
      <c r="V29" s="43">
        <f t="shared" si="39"/>
        <v>0</v>
      </c>
      <c r="W29" s="43">
        <f t="shared" si="39"/>
        <v>7452.6</v>
      </c>
      <c r="X29" s="43">
        <f t="shared" si="39"/>
        <v>0</v>
      </c>
      <c r="Y29" s="43">
        <f t="shared" si="39"/>
        <v>0</v>
      </c>
      <c r="Z29" s="43">
        <f t="shared" si="39"/>
        <v>0</v>
      </c>
      <c r="AA29" s="43">
        <f t="shared" si="39"/>
        <v>0</v>
      </c>
      <c r="AB29" s="43">
        <f t="shared" si="39"/>
        <v>0</v>
      </c>
      <c r="AC29" s="43">
        <f t="shared" si="39"/>
        <v>0</v>
      </c>
      <c r="AD29" s="43">
        <f t="shared" si="39"/>
        <v>0</v>
      </c>
      <c r="AE29" s="43">
        <f t="shared" si="39"/>
        <v>0</v>
      </c>
      <c r="AF29" s="43">
        <f t="shared" si="39"/>
        <v>0</v>
      </c>
      <c r="AG29" s="43">
        <f t="shared" si="39"/>
        <v>0</v>
      </c>
      <c r="AH29" s="43">
        <f t="shared" si="39"/>
        <v>0</v>
      </c>
      <c r="AI29" s="43">
        <f t="shared" si="39"/>
        <v>0</v>
      </c>
      <c r="AJ29" s="43">
        <f t="shared" si="39"/>
        <v>0</v>
      </c>
      <c r="AK29" s="43">
        <f t="shared" ref="AK29:BL29" si="40">SUM(AK30:AK31)</f>
        <v>0</v>
      </c>
      <c r="AL29" s="43">
        <f t="shared" si="40"/>
        <v>0</v>
      </c>
      <c r="AM29" s="43">
        <f t="shared" si="40"/>
        <v>0</v>
      </c>
      <c r="AN29" s="43">
        <f t="shared" si="40"/>
        <v>0</v>
      </c>
      <c r="AO29" s="43">
        <f t="shared" si="40"/>
        <v>0</v>
      </c>
      <c r="AP29" s="43">
        <f t="shared" si="40"/>
        <v>0</v>
      </c>
      <c r="AQ29" s="43">
        <f t="shared" si="40"/>
        <v>0</v>
      </c>
      <c r="AR29" s="43">
        <f t="shared" si="40"/>
        <v>0</v>
      </c>
      <c r="AS29" s="43">
        <f t="shared" si="40"/>
        <v>0</v>
      </c>
      <c r="AT29" s="43">
        <f t="shared" si="40"/>
        <v>0</v>
      </c>
      <c r="AU29" s="43">
        <f t="shared" si="40"/>
        <v>0</v>
      </c>
      <c r="AV29" s="43">
        <f t="shared" si="40"/>
        <v>0</v>
      </c>
      <c r="AW29" s="43">
        <f t="shared" si="40"/>
        <v>0</v>
      </c>
      <c r="AX29" s="43">
        <f t="shared" si="40"/>
        <v>0</v>
      </c>
      <c r="AY29" s="43">
        <f t="shared" si="40"/>
        <v>0</v>
      </c>
      <c r="AZ29" s="43">
        <f t="shared" si="40"/>
        <v>0</v>
      </c>
      <c r="BA29" s="43">
        <f t="shared" si="40"/>
        <v>0</v>
      </c>
      <c r="BB29" s="43">
        <f t="shared" si="40"/>
        <v>0</v>
      </c>
      <c r="BC29" s="43">
        <f t="shared" si="40"/>
        <v>0</v>
      </c>
      <c r="BD29" s="43">
        <f t="shared" si="40"/>
        <v>0</v>
      </c>
      <c r="BE29" s="43">
        <f t="shared" si="40"/>
        <v>0</v>
      </c>
      <c r="BF29" s="43">
        <f t="shared" si="40"/>
        <v>0</v>
      </c>
      <c r="BG29" s="43">
        <f t="shared" si="40"/>
        <v>0</v>
      </c>
      <c r="BH29" s="43">
        <f t="shared" si="40"/>
        <v>0</v>
      </c>
      <c r="BI29" s="43">
        <f t="shared" si="40"/>
        <v>0</v>
      </c>
      <c r="BJ29" s="43">
        <f t="shared" si="40"/>
        <v>0</v>
      </c>
      <c r="BK29" s="43">
        <f t="shared" si="40"/>
        <v>0</v>
      </c>
      <c r="BL29" s="43">
        <f t="shared" si="40"/>
        <v>0</v>
      </c>
    </row>
    <row r="30" spans="1:64" ht="66" x14ac:dyDescent="0.25">
      <c r="A30" s="32" t="s">
        <v>33</v>
      </c>
      <c r="B30" s="33" t="s">
        <v>39</v>
      </c>
      <c r="C30" s="34" t="s">
        <v>24</v>
      </c>
      <c r="D30" s="34" t="s">
        <v>59</v>
      </c>
      <c r="E30" s="35">
        <f t="shared" ref="E30" si="41">J30+O30+T30+Y30+AD30+AI30+AN30+AS30+AX30</f>
        <v>7452.6</v>
      </c>
      <c r="F30" s="35">
        <f t="shared" ref="F30:F31" si="42">K30+P30+U30+Z30+AE30+AJ30+AO30+AT30+AY30</f>
        <v>0</v>
      </c>
      <c r="G30" s="35">
        <f>L30+Q30+V30+AA30+AF30+AK30+AP30+AU30+AZ30</f>
        <v>0</v>
      </c>
      <c r="H30" s="35">
        <f t="shared" ref="H30:I30" si="43">M30+R30+W30+AB30+AG30+AL30+AQ30+AV30+BA30</f>
        <v>7452.6</v>
      </c>
      <c r="I30" s="35">
        <f t="shared" si="43"/>
        <v>0</v>
      </c>
      <c r="J30" s="37">
        <f>M30</f>
        <v>0</v>
      </c>
      <c r="K30" s="44">
        <v>0</v>
      </c>
      <c r="L30" s="44">
        <v>0</v>
      </c>
      <c r="M30" s="37">
        <v>0</v>
      </c>
      <c r="N30" s="44">
        <v>0</v>
      </c>
      <c r="O30" s="56">
        <f t="shared" si="29"/>
        <v>0</v>
      </c>
      <c r="P30" s="44">
        <v>0</v>
      </c>
      <c r="Q30" s="44">
        <v>0</v>
      </c>
      <c r="R30" s="45">
        <f>7452.6-7452.6</f>
        <v>0</v>
      </c>
      <c r="S30" s="44">
        <v>0</v>
      </c>
      <c r="T30" s="37">
        <f t="shared" ref="T30" si="44">W30</f>
        <v>7452.6</v>
      </c>
      <c r="U30" s="44">
        <v>0</v>
      </c>
      <c r="V30" s="44">
        <v>0</v>
      </c>
      <c r="W30" s="37">
        <v>7452.6</v>
      </c>
      <c r="X30" s="37">
        <v>0</v>
      </c>
      <c r="Y30" s="37">
        <f t="shared" si="31"/>
        <v>0</v>
      </c>
      <c r="Z30" s="44">
        <v>0</v>
      </c>
      <c r="AA30" s="44">
        <v>0</v>
      </c>
      <c r="AB30" s="44">
        <v>0</v>
      </c>
      <c r="AC30" s="44">
        <v>0</v>
      </c>
      <c r="AD30" s="37">
        <f t="shared" ref="AD30:AD31" si="45">AG30</f>
        <v>0</v>
      </c>
      <c r="AE30" s="44">
        <v>0</v>
      </c>
      <c r="AF30" s="44">
        <v>0</v>
      </c>
      <c r="AG30" s="44">
        <v>0</v>
      </c>
      <c r="AH30" s="44">
        <v>0</v>
      </c>
      <c r="AI30" s="37">
        <f t="shared" ref="AI30:AI31" si="46">AL30</f>
        <v>0</v>
      </c>
      <c r="AJ30" s="44">
        <v>0</v>
      </c>
      <c r="AK30" s="44">
        <v>0</v>
      </c>
      <c r="AL30" s="44">
        <v>0</v>
      </c>
      <c r="AM30" s="44">
        <v>0</v>
      </c>
      <c r="AN30" s="37">
        <f t="shared" ref="AN30:AN31" si="47">AQ30</f>
        <v>0</v>
      </c>
      <c r="AO30" s="44">
        <v>0</v>
      </c>
      <c r="AP30" s="44">
        <v>0</v>
      </c>
      <c r="AQ30" s="44">
        <v>0</v>
      </c>
      <c r="AR30" s="44">
        <v>0</v>
      </c>
      <c r="AS30" s="37">
        <f t="shared" ref="AS30:AS31" si="48">AV30</f>
        <v>0</v>
      </c>
      <c r="AT30" s="44">
        <v>0</v>
      </c>
      <c r="AU30" s="44">
        <v>0</v>
      </c>
      <c r="AV30" s="44">
        <v>0</v>
      </c>
      <c r="AW30" s="44">
        <v>0</v>
      </c>
      <c r="AX30" s="37">
        <f t="shared" ref="AX30:AX31" si="49">BA30</f>
        <v>0</v>
      </c>
      <c r="AY30" s="44">
        <v>0</v>
      </c>
      <c r="AZ30" s="44">
        <v>0</v>
      </c>
      <c r="BA30" s="44">
        <v>0</v>
      </c>
      <c r="BB30" s="44">
        <v>0</v>
      </c>
      <c r="BC30" s="37">
        <f t="shared" ref="BC30:BC31" si="50">BF30</f>
        <v>0</v>
      </c>
      <c r="BD30" s="44">
        <v>0</v>
      </c>
      <c r="BE30" s="44">
        <v>0</v>
      </c>
      <c r="BF30" s="44">
        <v>0</v>
      </c>
      <c r="BG30" s="44">
        <v>0</v>
      </c>
      <c r="BH30" s="37">
        <f t="shared" ref="BH30:BH31" si="51">BK30</f>
        <v>0</v>
      </c>
      <c r="BI30" s="44">
        <v>0</v>
      </c>
      <c r="BJ30" s="44">
        <v>0</v>
      </c>
      <c r="BK30" s="44">
        <v>0</v>
      </c>
      <c r="BL30" s="44">
        <v>0</v>
      </c>
    </row>
    <row r="31" spans="1:64" ht="65.25" customHeight="1" x14ac:dyDescent="0.25">
      <c r="A31" s="32" t="s">
        <v>58</v>
      </c>
      <c r="B31" s="40" t="s">
        <v>105</v>
      </c>
      <c r="C31" s="34" t="s">
        <v>24</v>
      </c>
      <c r="D31" s="34" t="s">
        <v>59</v>
      </c>
      <c r="E31" s="35">
        <f t="shared" ref="E31" si="52">J31+O31+T31+Y31+AD31+AI31+AN31+AS31+AX31</f>
        <v>3501.7</v>
      </c>
      <c r="F31" s="35">
        <f t="shared" si="42"/>
        <v>0</v>
      </c>
      <c r="G31" s="35">
        <f t="shared" ref="G31" si="53">L31+Q31+V31+AA31+AF31+AK31+AP31+AU31+AZ31</f>
        <v>0</v>
      </c>
      <c r="H31" s="35">
        <f t="shared" ref="H31" si="54">M31+R31+W31+AB31+AG31+AL31+AQ31+AV31+BA31</f>
        <v>3501.7</v>
      </c>
      <c r="I31" s="35">
        <f t="shared" ref="I31" si="55">N31+S31+X31+AC31+AH31+AM31+AR31+AW31+BB31</f>
        <v>0</v>
      </c>
      <c r="J31" s="37">
        <f>M31</f>
        <v>0</v>
      </c>
      <c r="K31" s="44">
        <v>0</v>
      </c>
      <c r="L31" s="44">
        <v>0</v>
      </c>
      <c r="M31" s="37">
        <v>0</v>
      </c>
      <c r="N31" s="44">
        <v>0</v>
      </c>
      <c r="O31" s="36">
        <f t="shared" si="29"/>
        <v>3501.7</v>
      </c>
      <c r="P31" s="44">
        <v>0</v>
      </c>
      <c r="Q31" s="44">
        <v>0</v>
      </c>
      <c r="R31" s="45">
        <v>3501.7</v>
      </c>
      <c r="S31" s="44">
        <v>0</v>
      </c>
      <c r="T31" s="37">
        <f>W31</f>
        <v>0</v>
      </c>
      <c r="U31" s="44">
        <v>0</v>
      </c>
      <c r="V31" s="44">
        <v>0</v>
      </c>
      <c r="W31" s="37">
        <v>0</v>
      </c>
      <c r="X31" s="37">
        <v>0</v>
      </c>
      <c r="Y31" s="37">
        <f t="shared" si="31"/>
        <v>0</v>
      </c>
      <c r="Z31" s="44">
        <v>0</v>
      </c>
      <c r="AA31" s="44">
        <v>0</v>
      </c>
      <c r="AB31" s="44">
        <v>0</v>
      </c>
      <c r="AC31" s="44">
        <v>0</v>
      </c>
      <c r="AD31" s="37">
        <f t="shared" si="45"/>
        <v>0</v>
      </c>
      <c r="AE31" s="44">
        <v>0</v>
      </c>
      <c r="AF31" s="44">
        <v>0</v>
      </c>
      <c r="AG31" s="44">
        <v>0</v>
      </c>
      <c r="AH31" s="44">
        <v>0</v>
      </c>
      <c r="AI31" s="37">
        <f t="shared" si="46"/>
        <v>0</v>
      </c>
      <c r="AJ31" s="44">
        <v>0</v>
      </c>
      <c r="AK31" s="44">
        <v>0</v>
      </c>
      <c r="AL31" s="44">
        <v>0</v>
      </c>
      <c r="AM31" s="44">
        <v>0</v>
      </c>
      <c r="AN31" s="37">
        <f t="shared" si="47"/>
        <v>0</v>
      </c>
      <c r="AO31" s="44">
        <v>0</v>
      </c>
      <c r="AP31" s="44">
        <v>0</v>
      </c>
      <c r="AQ31" s="44">
        <v>0</v>
      </c>
      <c r="AR31" s="44">
        <v>0</v>
      </c>
      <c r="AS31" s="37">
        <f t="shared" si="48"/>
        <v>0</v>
      </c>
      <c r="AT31" s="44">
        <v>0</v>
      </c>
      <c r="AU31" s="44">
        <v>0</v>
      </c>
      <c r="AV31" s="44">
        <v>0</v>
      </c>
      <c r="AW31" s="44">
        <v>0</v>
      </c>
      <c r="AX31" s="37">
        <f t="shared" si="49"/>
        <v>0</v>
      </c>
      <c r="AY31" s="44">
        <v>0</v>
      </c>
      <c r="AZ31" s="44">
        <v>0</v>
      </c>
      <c r="BA31" s="44">
        <v>0</v>
      </c>
      <c r="BB31" s="44">
        <v>0</v>
      </c>
      <c r="BC31" s="37">
        <f t="shared" si="50"/>
        <v>0</v>
      </c>
      <c r="BD31" s="44">
        <v>0</v>
      </c>
      <c r="BE31" s="44">
        <v>0</v>
      </c>
      <c r="BF31" s="44">
        <v>0</v>
      </c>
      <c r="BG31" s="44">
        <v>0</v>
      </c>
      <c r="BH31" s="37">
        <f t="shared" si="51"/>
        <v>0</v>
      </c>
      <c r="BI31" s="44">
        <v>0</v>
      </c>
      <c r="BJ31" s="44">
        <v>0</v>
      </c>
      <c r="BK31" s="44">
        <v>0</v>
      </c>
      <c r="BL31" s="44">
        <v>0</v>
      </c>
    </row>
    <row r="32" spans="1:64" ht="32.25" customHeight="1" x14ac:dyDescent="0.25">
      <c r="A32" s="32" t="s">
        <v>64</v>
      </c>
      <c r="B32" s="73" t="s">
        <v>159</v>
      </c>
      <c r="C32" s="73"/>
      <c r="D32" s="73"/>
      <c r="E32" s="43">
        <f>E33+E35</f>
        <v>260100.40000000002</v>
      </c>
      <c r="F32" s="43">
        <f t="shared" ref="F32:BL32" si="56">F33+F35</f>
        <v>0</v>
      </c>
      <c r="G32" s="43">
        <f t="shared" si="56"/>
        <v>0</v>
      </c>
      <c r="H32" s="43">
        <f t="shared" si="56"/>
        <v>260100.40000000002</v>
      </c>
      <c r="I32" s="43">
        <f t="shared" si="56"/>
        <v>0</v>
      </c>
      <c r="J32" s="43">
        <f t="shared" si="56"/>
        <v>36479.300000000003</v>
      </c>
      <c r="K32" s="43">
        <f t="shared" si="56"/>
        <v>0</v>
      </c>
      <c r="L32" s="43">
        <f t="shared" si="56"/>
        <v>0</v>
      </c>
      <c r="M32" s="43">
        <f t="shared" si="56"/>
        <v>36479.300000000003</v>
      </c>
      <c r="N32" s="43">
        <f t="shared" si="56"/>
        <v>0</v>
      </c>
      <c r="O32" s="43">
        <f t="shared" si="56"/>
        <v>78275.799999999988</v>
      </c>
      <c r="P32" s="43">
        <f t="shared" si="56"/>
        <v>0</v>
      </c>
      <c r="Q32" s="43">
        <f t="shared" si="56"/>
        <v>0</v>
      </c>
      <c r="R32" s="43">
        <f t="shared" si="56"/>
        <v>78275.799999999988</v>
      </c>
      <c r="S32" s="43">
        <f t="shared" si="56"/>
        <v>0</v>
      </c>
      <c r="T32" s="43">
        <f t="shared" si="56"/>
        <v>71504.600000000006</v>
      </c>
      <c r="U32" s="43">
        <f t="shared" si="56"/>
        <v>0</v>
      </c>
      <c r="V32" s="43">
        <f t="shared" si="56"/>
        <v>0</v>
      </c>
      <c r="W32" s="43">
        <f t="shared" si="56"/>
        <v>71504.600000000006</v>
      </c>
      <c r="X32" s="43">
        <f t="shared" si="56"/>
        <v>0</v>
      </c>
      <c r="Y32" s="43">
        <f t="shared" si="56"/>
        <v>73840.7</v>
      </c>
      <c r="Z32" s="43">
        <f t="shared" si="56"/>
        <v>0</v>
      </c>
      <c r="AA32" s="43">
        <f t="shared" si="56"/>
        <v>0</v>
      </c>
      <c r="AB32" s="43">
        <f t="shared" si="56"/>
        <v>73840.7</v>
      </c>
      <c r="AC32" s="43">
        <f t="shared" si="56"/>
        <v>0</v>
      </c>
      <c r="AD32" s="43">
        <f t="shared" si="56"/>
        <v>0</v>
      </c>
      <c r="AE32" s="43">
        <f t="shared" si="56"/>
        <v>0</v>
      </c>
      <c r="AF32" s="43">
        <f t="shared" si="56"/>
        <v>0</v>
      </c>
      <c r="AG32" s="43">
        <f t="shared" si="56"/>
        <v>0</v>
      </c>
      <c r="AH32" s="43">
        <f t="shared" si="56"/>
        <v>0</v>
      </c>
      <c r="AI32" s="43">
        <f t="shared" si="56"/>
        <v>0</v>
      </c>
      <c r="AJ32" s="43">
        <f t="shared" si="56"/>
        <v>0</v>
      </c>
      <c r="AK32" s="43">
        <f t="shared" si="56"/>
        <v>0</v>
      </c>
      <c r="AL32" s="43">
        <f t="shared" si="56"/>
        <v>0</v>
      </c>
      <c r="AM32" s="43">
        <f t="shared" si="56"/>
        <v>0</v>
      </c>
      <c r="AN32" s="43">
        <f t="shared" si="56"/>
        <v>0</v>
      </c>
      <c r="AO32" s="43">
        <f t="shared" si="56"/>
        <v>0</v>
      </c>
      <c r="AP32" s="43">
        <f t="shared" si="56"/>
        <v>0</v>
      </c>
      <c r="AQ32" s="43">
        <f t="shared" si="56"/>
        <v>0</v>
      </c>
      <c r="AR32" s="43">
        <f t="shared" si="56"/>
        <v>0</v>
      </c>
      <c r="AS32" s="43">
        <f t="shared" si="56"/>
        <v>0</v>
      </c>
      <c r="AT32" s="43">
        <f t="shared" si="56"/>
        <v>0</v>
      </c>
      <c r="AU32" s="43">
        <f t="shared" si="56"/>
        <v>0</v>
      </c>
      <c r="AV32" s="43">
        <f t="shared" si="56"/>
        <v>0</v>
      </c>
      <c r="AW32" s="43">
        <f t="shared" si="56"/>
        <v>0</v>
      </c>
      <c r="AX32" s="43">
        <f t="shared" si="56"/>
        <v>0</v>
      </c>
      <c r="AY32" s="43">
        <f t="shared" si="56"/>
        <v>0</v>
      </c>
      <c r="AZ32" s="43">
        <f t="shared" si="56"/>
        <v>0</v>
      </c>
      <c r="BA32" s="43">
        <f t="shared" si="56"/>
        <v>0</v>
      </c>
      <c r="BB32" s="43">
        <f t="shared" si="56"/>
        <v>0</v>
      </c>
      <c r="BC32" s="43">
        <f t="shared" si="56"/>
        <v>0</v>
      </c>
      <c r="BD32" s="43">
        <f t="shared" si="56"/>
        <v>0</v>
      </c>
      <c r="BE32" s="43">
        <f t="shared" si="56"/>
        <v>0</v>
      </c>
      <c r="BF32" s="43">
        <f t="shared" si="56"/>
        <v>0</v>
      </c>
      <c r="BG32" s="43">
        <f t="shared" si="56"/>
        <v>0</v>
      </c>
      <c r="BH32" s="43">
        <f t="shared" si="56"/>
        <v>0</v>
      </c>
      <c r="BI32" s="43">
        <f t="shared" si="56"/>
        <v>0</v>
      </c>
      <c r="BJ32" s="43">
        <f t="shared" si="56"/>
        <v>0</v>
      </c>
      <c r="BK32" s="43">
        <f t="shared" si="56"/>
        <v>0</v>
      </c>
      <c r="BL32" s="43">
        <f t="shared" si="56"/>
        <v>0</v>
      </c>
    </row>
    <row r="33" spans="1:64" ht="32.25" customHeight="1" x14ac:dyDescent="0.25">
      <c r="A33" s="32" t="s">
        <v>65</v>
      </c>
      <c r="B33" s="70" t="s">
        <v>140</v>
      </c>
      <c r="C33" s="71"/>
      <c r="D33" s="72"/>
      <c r="E33" s="43">
        <f>E34</f>
        <v>69696.900000000009</v>
      </c>
      <c r="F33" s="43">
        <f t="shared" ref="F33:BL33" si="57">F34</f>
        <v>0</v>
      </c>
      <c r="G33" s="43">
        <f t="shared" si="57"/>
        <v>0</v>
      </c>
      <c r="H33" s="43">
        <f t="shared" si="57"/>
        <v>69696.900000000009</v>
      </c>
      <c r="I33" s="43">
        <f t="shared" si="57"/>
        <v>0</v>
      </c>
      <c r="J33" s="43">
        <f t="shared" si="57"/>
        <v>29722.800000000003</v>
      </c>
      <c r="K33" s="43">
        <f t="shared" si="57"/>
        <v>0</v>
      </c>
      <c r="L33" s="43">
        <f t="shared" si="57"/>
        <v>0</v>
      </c>
      <c r="M33" s="43">
        <f t="shared" si="57"/>
        <v>29722.800000000003</v>
      </c>
      <c r="N33" s="43">
        <f t="shared" si="57"/>
        <v>0</v>
      </c>
      <c r="O33" s="46">
        <f>R33</f>
        <v>13770.9</v>
      </c>
      <c r="P33" s="43">
        <f t="shared" si="57"/>
        <v>0</v>
      </c>
      <c r="Q33" s="43">
        <f t="shared" si="57"/>
        <v>0</v>
      </c>
      <c r="R33" s="43">
        <f t="shared" si="57"/>
        <v>13770.9</v>
      </c>
      <c r="S33" s="43">
        <f t="shared" si="57"/>
        <v>0</v>
      </c>
      <c r="T33" s="43">
        <f t="shared" si="57"/>
        <v>13101.6</v>
      </c>
      <c r="U33" s="43">
        <f t="shared" si="57"/>
        <v>0</v>
      </c>
      <c r="V33" s="43">
        <f t="shared" si="57"/>
        <v>0</v>
      </c>
      <c r="W33" s="43">
        <f t="shared" si="57"/>
        <v>13101.6</v>
      </c>
      <c r="X33" s="43">
        <f t="shared" si="57"/>
        <v>0</v>
      </c>
      <c r="Y33" s="43">
        <f t="shared" si="57"/>
        <v>13101.6</v>
      </c>
      <c r="Z33" s="43">
        <f t="shared" si="57"/>
        <v>0</v>
      </c>
      <c r="AA33" s="43">
        <f t="shared" si="57"/>
        <v>0</v>
      </c>
      <c r="AB33" s="43">
        <f t="shared" si="57"/>
        <v>13101.6</v>
      </c>
      <c r="AC33" s="43">
        <f t="shared" si="57"/>
        <v>0</v>
      </c>
      <c r="AD33" s="43">
        <f t="shared" si="57"/>
        <v>0</v>
      </c>
      <c r="AE33" s="43">
        <f t="shared" si="57"/>
        <v>0</v>
      </c>
      <c r="AF33" s="43">
        <f t="shared" si="57"/>
        <v>0</v>
      </c>
      <c r="AG33" s="43">
        <f t="shared" si="57"/>
        <v>0</v>
      </c>
      <c r="AH33" s="43">
        <f t="shared" si="57"/>
        <v>0</v>
      </c>
      <c r="AI33" s="43">
        <f t="shared" si="57"/>
        <v>0</v>
      </c>
      <c r="AJ33" s="43">
        <f t="shared" si="57"/>
        <v>0</v>
      </c>
      <c r="AK33" s="43">
        <f t="shared" si="57"/>
        <v>0</v>
      </c>
      <c r="AL33" s="43">
        <f t="shared" si="57"/>
        <v>0</v>
      </c>
      <c r="AM33" s="43">
        <f t="shared" si="57"/>
        <v>0</v>
      </c>
      <c r="AN33" s="43">
        <f t="shared" si="57"/>
        <v>0</v>
      </c>
      <c r="AO33" s="43">
        <f t="shared" si="57"/>
        <v>0</v>
      </c>
      <c r="AP33" s="43">
        <f t="shared" si="57"/>
        <v>0</v>
      </c>
      <c r="AQ33" s="43">
        <f t="shared" si="57"/>
        <v>0</v>
      </c>
      <c r="AR33" s="43">
        <f t="shared" si="57"/>
        <v>0</v>
      </c>
      <c r="AS33" s="43">
        <f t="shared" si="57"/>
        <v>0</v>
      </c>
      <c r="AT33" s="43">
        <f t="shared" si="57"/>
        <v>0</v>
      </c>
      <c r="AU33" s="43">
        <f t="shared" si="57"/>
        <v>0</v>
      </c>
      <c r="AV33" s="43">
        <f t="shared" si="57"/>
        <v>0</v>
      </c>
      <c r="AW33" s="43">
        <f t="shared" si="57"/>
        <v>0</v>
      </c>
      <c r="AX33" s="43">
        <f t="shared" si="57"/>
        <v>0</v>
      </c>
      <c r="AY33" s="43">
        <f t="shared" si="57"/>
        <v>0</v>
      </c>
      <c r="AZ33" s="43">
        <f t="shared" si="57"/>
        <v>0</v>
      </c>
      <c r="BA33" s="43">
        <f t="shared" si="57"/>
        <v>0</v>
      </c>
      <c r="BB33" s="43">
        <f t="shared" si="57"/>
        <v>0</v>
      </c>
      <c r="BC33" s="43">
        <f t="shared" si="57"/>
        <v>0</v>
      </c>
      <c r="BD33" s="43">
        <f t="shared" si="57"/>
        <v>0</v>
      </c>
      <c r="BE33" s="43">
        <f t="shared" si="57"/>
        <v>0</v>
      </c>
      <c r="BF33" s="43">
        <f t="shared" si="57"/>
        <v>0</v>
      </c>
      <c r="BG33" s="43">
        <f t="shared" si="57"/>
        <v>0</v>
      </c>
      <c r="BH33" s="43">
        <f t="shared" si="57"/>
        <v>0</v>
      </c>
      <c r="BI33" s="43">
        <f t="shared" si="57"/>
        <v>0</v>
      </c>
      <c r="BJ33" s="43">
        <f t="shared" si="57"/>
        <v>0</v>
      </c>
      <c r="BK33" s="43">
        <f t="shared" si="57"/>
        <v>0</v>
      </c>
      <c r="BL33" s="43">
        <f t="shared" si="57"/>
        <v>0</v>
      </c>
    </row>
    <row r="34" spans="1:64" ht="33" x14ac:dyDescent="0.25">
      <c r="A34" s="32" t="s">
        <v>141</v>
      </c>
      <c r="B34" s="33" t="s">
        <v>66</v>
      </c>
      <c r="C34" s="34" t="s">
        <v>24</v>
      </c>
      <c r="D34" s="34" t="s">
        <v>38</v>
      </c>
      <c r="E34" s="35">
        <f t="shared" ref="E34" si="58">J34+O34+T34+Y34+AD34+AI34+AN34+AS34+AX34</f>
        <v>69696.900000000009</v>
      </c>
      <c r="F34" s="35">
        <f t="shared" ref="F34" si="59">K34+P34+U34+Z34+AE34+AJ34+AO34+AT34+AY34</f>
        <v>0</v>
      </c>
      <c r="G34" s="35">
        <f t="shared" ref="G34" si="60">L34+Q34+V34+AA34+AF34+AK34+AP34+AU34+AZ34</f>
        <v>0</v>
      </c>
      <c r="H34" s="35">
        <f t="shared" ref="H34:I34" si="61">M34+R34+W34+AB34+AG34+AL34+AQ34+AV34+BA34</f>
        <v>69696.900000000009</v>
      </c>
      <c r="I34" s="35">
        <f t="shared" si="61"/>
        <v>0</v>
      </c>
      <c r="J34" s="36">
        <f>M34</f>
        <v>29722.800000000003</v>
      </c>
      <c r="K34" s="44">
        <v>0</v>
      </c>
      <c r="L34" s="44">
        <v>0</v>
      </c>
      <c r="M34" s="36">
        <f>3509.9+10476.1+7060.9+3484.4+2201.2+2990.3</f>
        <v>29722.800000000003</v>
      </c>
      <c r="N34" s="44">
        <v>0</v>
      </c>
      <c r="O34" s="36">
        <f>R34</f>
        <v>13770.9</v>
      </c>
      <c r="P34" s="44">
        <v>0</v>
      </c>
      <c r="Q34" s="44">
        <v>0</v>
      </c>
      <c r="R34" s="45">
        <v>13770.9</v>
      </c>
      <c r="S34" s="44">
        <v>0</v>
      </c>
      <c r="T34" s="37">
        <f>W34</f>
        <v>13101.6</v>
      </c>
      <c r="U34" s="44">
        <v>0</v>
      </c>
      <c r="V34" s="44">
        <v>0</v>
      </c>
      <c r="W34" s="37">
        <f>13770.9-669.3</f>
        <v>13101.6</v>
      </c>
      <c r="X34" s="29"/>
      <c r="Y34" s="37">
        <f t="shared" ref="Y34" si="62">AB34</f>
        <v>13101.6</v>
      </c>
      <c r="Z34" s="44">
        <v>0</v>
      </c>
      <c r="AA34" s="44">
        <v>0</v>
      </c>
      <c r="AB34" s="45">
        <f>13770.9-669.3</f>
        <v>13101.6</v>
      </c>
      <c r="AC34" s="44">
        <v>0</v>
      </c>
      <c r="AD34" s="37">
        <f t="shared" ref="AD34" si="63">AG34</f>
        <v>0</v>
      </c>
      <c r="AE34" s="44">
        <v>0</v>
      </c>
      <c r="AF34" s="44">
        <v>0</v>
      </c>
      <c r="AG34" s="44">
        <v>0</v>
      </c>
      <c r="AH34" s="44">
        <v>0</v>
      </c>
      <c r="AI34" s="37">
        <f t="shared" ref="AI34" si="64">AL34</f>
        <v>0</v>
      </c>
      <c r="AJ34" s="44">
        <v>0</v>
      </c>
      <c r="AK34" s="44">
        <v>0</v>
      </c>
      <c r="AL34" s="44">
        <v>0</v>
      </c>
      <c r="AM34" s="44">
        <v>0</v>
      </c>
      <c r="AN34" s="37">
        <f t="shared" ref="AN34" si="65">AQ34</f>
        <v>0</v>
      </c>
      <c r="AO34" s="44">
        <v>0</v>
      </c>
      <c r="AP34" s="44">
        <v>0</v>
      </c>
      <c r="AQ34" s="44">
        <v>0</v>
      </c>
      <c r="AR34" s="44">
        <v>0</v>
      </c>
      <c r="AS34" s="37">
        <f t="shared" ref="AS34" si="66">AV34</f>
        <v>0</v>
      </c>
      <c r="AT34" s="44">
        <v>0</v>
      </c>
      <c r="AU34" s="44">
        <v>0</v>
      </c>
      <c r="AV34" s="44">
        <v>0</v>
      </c>
      <c r="AW34" s="44">
        <v>0</v>
      </c>
      <c r="AX34" s="37">
        <f t="shared" ref="AX34" si="67">BA34</f>
        <v>0</v>
      </c>
      <c r="AY34" s="44">
        <v>0</v>
      </c>
      <c r="AZ34" s="44">
        <v>0</v>
      </c>
      <c r="BA34" s="44">
        <v>0</v>
      </c>
      <c r="BB34" s="44">
        <v>0</v>
      </c>
      <c r="BC34" s="37">
        <f t="shared" ref="BC34" si="68">BF34</f>
        <v>0</v>
      </c>
      <c r="BD34" s="44">
        <v>0</v>
      </c>
      <c r="BE34" s="44">
        <v>0</v>
      </c>
      <c r="BF34" s="44">
        <v>0</v>
      </c>
      <c r="BG34" s="44">
        <v>0</v>
      </c>
      <c r="BH34" s="37">
        <f t="shared" ref="BH34" si="69">BK34</f>
        <v>0</v>
      </c>
      <c r="BI34" s="44">
        <v>0</v>
      </c>
      <c r="BJ34" s="44">
        <v>0</v>
      </c>
      <c r="BK34" s="44">
        <v>0</v>
      </c>
      <c r="BL34" s="44">
        <v>0</v>
      </c>
    </row>
    <row r="35" spans="1:64" ht="32.25" customHeight="1" x14ac:dyDescent="0.25">
      <c r="A35" s="32" t="s">
        <v>142</v>
      </c>
      <c r="B35" s="70" t="s">
        <v>143</v>
      </c>
      <c r="C35" s="71"/>
      <c r="D35" s="72"/>
      <c r="E35" s="43">
        <f>E36</f>
        <v>190403.5</v>
      </c>
      <c r="F35" s="43">
        <f t="shared" ref="F35:BL35" si="70">F36</f>
        <v>0</v>
      </c>
      <c r="G35" s="43">
        <f t="shared" si="70"/>
        <v>0</v>
      </c>
      <c r="H35" s="43">
        <f t="shared" si="70"/>
        <v>190403.5</v>
      </c>
      <c r="I35" s="43">
        <f t="shared" si="70"/>
        <v>0</v>
      </c>
      <c r="J35" s="43">
        <f t="shared" si="70"/>
        <v>6756.5</v>
      </c>
      <c r="K35" s="43">
        <f t="shared" si="70"/>
        <v>0</v>
      </c>
      <c r="L35" s="43">
        <f t="shared" si="70"/>
        <v>0</v>
      </c>
      <c r="M35" s="43">
        <f t="shared" si="70"/>
        <v>6756.5</v>
      </c>
      <c r="N35" s="43">
        <f t="shared" si="70"/>
        <v>0</v>
      </c>
      <c r="O35" s="43">
        <f t="shared" si="70"/>
        <v>64504.899999999994</v>
      </c>
      <c r="P35" s="43">
        <f t="shared" si="70"/>
        <v>0</v>
      </c>
      <c r="Q35" s="43">
        <f t="shared" si="70"/>
        <v>0</v>
      </c>
      <c r="R35" s="43">
        <f t="shared" si="70"/>
        <v>64504.899999999994</v>
      </c>
      <c r="S35" s="43">
        <f t="shared" si="70"/>
        <v>0</v>
      </c>
      <c r="T35" s="43">
        <f t="shared" si="70"/>
        <v>58403</v>
      </c>
      <c r="U35" s="43">
        <f t="shared" si="70"/>
        <v>0</v>
      </c>
      <c r="V35" s="43">
        <f t="shared" si="70"/>
        <v>0</v>
      </c>
      <c r="W35" s="43">
        <f t="shared" si="70"/>
        <v>58403</v>
      </c>
      <c r="X35" s="43">
        <f t="shared" si="70"/>
        <v>0</v>
      </c>
      <c r="Y35" s="43">
        <f t="shared" si="70"/>
        <v>60739.1</v>
      </c>
      <c r="Z35" s="43">
        <f t="shared" si="70"/>
        <v>0</v>
      </c>
      <c r="AA35" s="43">
        <f t="shared" si="70"/>
        <v>0</v>
      </c>
      <c r="AB35" s="43">
        <f t="shared" si="70"/>
        <v>60739.1</v>
      </c>
      <c r="AC35" s="43">
        <f t="shared" si="70"/>
        <v>0</v>
      </c>
      <c r="AD35" s="43">
        <f t="shared" si="70"/>
        <v>0</v>
      </c>
      <c r="AE35" s="43">
        <f t="shared" si="70"/>
        <v>0</v>
      </c>
      <c r="AF35" s="43">
        <f t="shared" si="70"/>
        <v>0</v>
      </c>
      <c r="AG35" s="43">
        <f t="shared" si="70"/>
        <v>0</v>
      </c>
      <c r="AH35" s="43">
        <f t="shared" si="70"/>
        <v>0</v>
      </c>
      <c r="AI35" s="43">
        <f t="shared" si="70"/>
        <v>0</v>
      </c>
      <c r="AJ35" s="43">
        <f t="shared" si="70"/>
        <v>0</v>
      </c>
      <c r="AK35" s="43">
        <f t="shared" si="70"/>
        <v>0</v>
      </c>
      <c r="AL35" s="43">
        <f t="shared" si="70"/>
        <v>0</v>
      </c>
      <c r="AM35" s="43">
        <f t="shared" si="70"/>
        <v>0</v>
      </c>
      <c r="AN35" s="43">
        <f t="shared" si="70"/>
        <v>0</v>
      </c>
      <c r="AO35" s="43">
        <f t="shared" si="70"/>
        <v>0</v>
      </c>
      <c r="AP35" s="43">
        <f t="shared" si="70"/>
        <v>0</v>
      </c>
      <c r="AQ35" s="43">
        <f t="shared" si="70"/>
        <v>0</v>
      </c>
      <c r="AR35" s="43">
        <f t="shared" si="70"/>
        <v>0</v>
      </c>
      <c r="AS35" s="43">
        <f t="shared" si="70"/>
        <v>0</v>
      </c>
      <c r="AT35" s="43">
        <f t="shared" si="70"/>
        <v>0</v>
      </c>
      <c r="AU35" s="43">
        <f t="shared" si="70"/>
        <v>0</v>
      </c>
      <c r="AV35" s="43">
        <f t="shared" si="70"/>
        <v>0</v>
      </c>
      <c r="AW35" s="43">
        <f t="shared" si="70"/>
        <v>0</v>
      </c>
      <c r="AX35" s="43">
        <f t="shared" si="70"/>
        <v>0</v>
      </c>
      <c r="AY35" s="43">
        <f t="shared" si="70"/>
        <v>0</v>
      </c>
      <c r="AZ35" s="43">
        <f t="shared" si="70"/>
        <v>0</v>
      </c>
      <c r="BA35" s="43">
        <f t="shared" si="70"/>
        <v>0</v>
      </c>
      <c r="BB35" s="43">
        <f t="shared" si="70"/>
        <v>0</v>
      </c>
      <c r="BC35" s="43">
        <f t="shared" si="70"/>
        <v>0</v>
      </c>
      <c r="BD35" s="43">
        <f t="shared" si="70"/>
        <v>0</v>
      </c>
      <c r="BE35" s="43">
        <f t="shared" si="70"/>
        <v>0</v>
      </c>
      <c r="BF35" s="43">
        <f t="shared" si="70"/>
        <v>0</v>
      </c>
      <c r="BG35" s="43">
        <f t="shared" si="70"/>
        <v>0</v>
      </c>
      <c r="BH35" s="43">
        <f t="shared" si="70"/>
        <v>0</v>
      </c>
      <c r="BI35" s="43">
        <f t="shared" si="70"/>
        <v>0</v>
      </c>
      <c r="BJ35" s="43">
        <f t="shared" si="70"/>
        <v>0</v>
      </c>
      <c r="BK35" s="43">
        <f t="shared" si="70"/>
        <v>0</v>
      </c>
      <c r="BL35" s="43">
        <f t="shared" si="70"/>
        <v>0</v>
      </c>
    </row>
    <row r="36" spans="1:64" ht="99" x14ac:dyDescent="0.25">
      <c r="A36" s="32" t="s">
        <v>144</v>
      </c>
      <c r="B36" s="33" t="s">
        <v>145</v>
      </c>
      <c r="C36" s="34" t="s">
        <v>24</v>
      </c>
      <c r="D36" s="34" t="s">
        <v>146</v>
      </c>
      <c r="E36" s="35">
        <f t="shared" ref="E36" si="71">J36+O36+T36+Y36+AD36+AI36+AN36+AS36+AX36</f>
        <v>190403.5</v>
      </c>
      <c r="F36" s="35">
        <f t="shared" ref="F36" si="72">K36+P36+U36+Z36+AE36+AJ36+AO36+AT36+AY36</f>
        <v>0</v>
      </c>
      <c r="G36" s="35">
        <f t="shared" ref="G36" si="73">L36+Q36+V36+AA36+AF36+AK36+AP36+AU36+AZ36</f>
        <v>0</v>
      </c>
      <c r="H36" s="35">
        <f t="shared" ref="H36" si="74">M36+R36+W36+AB36+AG36+AL36+AQ36+AV36+BA36</f>
        <v>190403.5</v>
      </c>
      <c r="I36" s="35">
        <f t="shared" ref="I36" si="75">N36+S36+X36+AC36+AH36+AM36+AR36+AW36+BB36</f>
        <v>0</v>
      </c>
      <c r="J36" s="36">
        <f>M36</f>
        <v>6756.5</v>
      </c>
      <c r="K36" s="44">
        <v>0</v>
      </c>
      <c r="L36" s="44">
        <v>0</v>
      </c>
      <c r="M36" s="36">
        <f>6756.5</f>
        <v>6756.5</v>
      </c>
      <c r="N36" s="44">
        <v>0</v>
      </c>
      <c r="O36" s="36">
        <f>R36</f>
        <v>64504.899999999994</v>
      </c>
      <c r="P36" s="44">
        <v>0</v>
      </c>
      <c r="Q36" s="44">
        <v>0</v>
      </c>
      <c r="R36" s="45">
        <f>19713.6+56156.8-11365.5</f>
        <v>64504.899999999994</v>
      </c>
      <c r="S36" s="44">
        <v>0</v>
      </c>
      <c r="T36" s="36">
        <f>W36</f>
        <v>58403</v>
      </c>
      <c r="U36" s="44">
        <v>0</v>
      </c>
      <c r="V36" s="44">
        <v>0</v>
      </c>
      <c r="W36" s="37">
        <f>22164+36239</f>
        <v>58403</v>
      </c>
      <c r="X36" s="29"/>
      <c r="Y36" s="37">
        <f t="shared" ref="Y36" si="76">AB36</f>
        <v>60739.1</v>
      </c>
      <c r="Z36" s="44">
        <v>0</v>
      </c>
      <c r="AA36" s="44">
        <v>0</v>
      </c>
      <c r="AB36" s="45">
        <f>24815.5+35923.6</f>
        <v>60739.1</v>
      </c>
      <c r="AC36" s="44">
        <v>0</v>
      </c>
      <c r="AD36" s="37">
        <f t="shared" ref="AD36" si="77">AG36</f>
        <v>0</v>
      </c>
      <c r="AE36" s="44">
        <v>0</v>
      </c>
      <c r="AF36" s="44">
        <v>0</v>
      </c>
      <c r="AG36" s="44">
        <v>0</v>
      </c>
      <c r="AH36" s="44">
        <v>0</v>
      </c>
      <c r="AI36" s="37">
        <f t="shared" ref="AI36" si="78">AL36</f>
        <v>0</v>
      </c>
      <c r="AJ36" s="44">
        <v>0</v>
      </c>
      <c r="AK36" s="44">
        <v>0</v>
      </c>
      <c r="AL36" s="44">
        <v>0</v>
      </c>
      <c r="AM36" s="44">
        <v>0</v>
      </c>
      <c r="AN36" s="37">
        <f t="shared" ref="AN36" si="79">AQ36</f>
        <v>0</v>
      </c>
      <c r="AO36" s="44">
        <v>0</v>
      </c>
      <c r="AP36" s="44">
        <v>0</v>
      </c>
      <c r="AQ36" s="44">
        <v>0</v>
      </c>
      <c r="AR36" s="44">
        <v>0</v>
      </c>
      <c r="AS36" s="37">
        <f t="shared" ref="AS36" si="80">AV36</f>
        <v>0</v>
      </c>
      <c r="AT36" s="44">
        <v>0</v>
      </c>
      <c r="AU36" s="44">
        <v>0</v>
      </c>
      <c r="AV36" s="44">
        <v>0</v>
      </c>
      <c r="AW36" s="44">
        <v>0</v>
      </c>
      <c r="AX36" s="37">
        <f t="shared" ref="AX36" si="81">BA36</f>
        <v>0</v>
      </c>
      <c r="AY36" s="44">
        <v>0</v>
      </c>
      <c r="AZ36" s="44">
        <v>0</v>
      </c>
      <c r="BA36" s="44">
        <v>0</v>
      </c>
      <c r="BB36" s="44">
        <v>0</v>
      </c>
      <c r="BC36" s="37">
        <f t="shared" ref="BC36" si="82">BF36</f>
        <v>0</v>
      </c>
      <c r="BD36" s="44">
        <v>0</v>
      </c>
      <c r="BE36" s="44">
        <v>0</v>
      </c>
      <c r="BF36" s="44">
        <v>0</v>
      </c>
      <c r="BG36" s="44">
        <v>0</v>
      </c>
      <c r="BH36" s="37">
        <f t="shared" ref="BH36" si="83">BK36</f>
        <v>0</v>
      </c>
      <c r="BI36" s="44">
        <v>0</v>
      </c>
      <c r="BJ36" s="44">
        <v>0</v>
      </c>
      <c r="BK36" s="44">
        <v>0</v>
      </c>
      <c r="BL36" s="44">
        <v>0</v>
      </c>
    </row>
    <row r="37" spans="1:64" ht="69" customHeight="1" x14ac:dyDescent="0.25">
      <c r="A37" s="32" t="s">
        <v>67</v>
      </c>
      <c r="B37" s="75" t="s">
        <v>70</v>
      </c>
      <c r="C37" s="76"/>
      <c r="D37" s="77"/>
      <c r="E37" s="43">
        <f>E38+E64</f>
        <v>64479.400000000009</v>
      </c>
      <c r="F37" s="43">
        <f t="shared" ref="F37:BL37" si="84">F38+F64</f>
        <v>0</v>
      </c>
      <c r="G37" s="43">
        <f t="shared" si="84"/>
        <v>27601.7</v>
      </c>
      <c r="H37" s="43">
        <f t="shared" si="84"/>
        <v>36749.700000000004</v>
      </c>
      <c r="I37" s="43">
        <f t="shared" si="84"/>
        <v>127.99999999999999</v>
      </c>
      <c r="J37" s="43">
        <f t="shared" si="84"/>
        <v>17049.099999999999</v>
      </c>
      <c r="K37" s="43">
        <f t="shared" si="84"/>
        <v>0</v>
      </c>
      <c r="L37" s="43">
        <f t="shared" si="84"/>
        <v>0</v>
      </c>
      <c r="M37" s="43">
        <f t="shared" si="84"/>
        <v>16921.100000000002</v>
      </c>
      <c r="N37" s="43">
        <f t="shared" si="84"/>
        <v>127.99999999999999</v>
      </c>
      <c r="O37" s="43">
        <f>O38+O64</f>
        <v>14047.5</v>
      </c>
      <c r="P37" s="43">
        <f t="shared" si="84"/>
        <v>0</v>
      </c>
      <c r="Q37" s="43">
        <f t="shared" si="84"/>
        <v>0</v>
      </c>
      <c r="R37" s="43">
        <f t="shared" si="84"/>
        <v>14047.5</v>
      </c>
      <c r="S37" s="43">
        <f t="shared" si="84"/>
        <v>0</v>
      </c>
      <c r="T37" s="43">
        <f t="shared" si="84"/>
        <v>33382.800000000003</v>
      </c>
      <c r="U37" s="43">
        <f t="shared" si="84"/>
        <v>0</v>
      </c>
      <c r="V37" s="43">
        <f t="shared" si="84"/>
        <v>27601.7</v>
      </c>
      <c r="W37" s="43">
        <f t="shared" si="84"/>
        <v>5781.0999999999985</v>
      </c>
      <c r="X37" s="43">
        <f t="shared" si="84"/>
        <v>0</v>
      </c>
      <c r="Y37" s="43">
        <f t="shared" si="84"/>
        <v>0</v>
      </c>
      <c r="Z37" s="43">
        <f t="shared" si="84"/>
        <v>0</v>
      </c>
      <c r="AA37" s="43">
        <f t="shared" si="84"/>
        <v>0</v>
      </c>
      <c r="AB37" s="43">
        <f t="shared" si="84"/>
        <v>0</v>
      </c>
      <c r="AC37" s="43">
        <f t="shared" si="84"/>
        <v>0</v>
      </c>
      <c r="AD37" s="43">
        <f t="shared" si="84"/>
        <v>0</v>
      </c>
      <c r="AE37" s="43">
        <f t="shared" si="84"/>
        <v>0</v>
      </c>
      <c r="AF37" s="43">
        <f t="shared" si="84"/>
        <v>0</v>
      </c>
      <c r="AG37" s="43">
        <f t="shared" si="84"/>
        <v>0</v>
      </c>
      <c r="AH37" s="43">
        <f t="shared" si="84"/>
        <v>0</v>
      </c>
      <c r="AI37" s="43">
        <f t="shared" si="84"/>
        <v>0</v>
      </c>
      <c r="AJ37" s="43">
        <f t="shared" si="84"/>
        <v>0</v>
      </c>
      <c r="AK37" s="43">
        <f t="shared" si="84"/>
        <v>0</v>
      </c>
      <c r="AL37" s="43">
        <f t="shared" si="84"/>
        <v>0</v>
      </c>
      <c r="AM37" s="43">
        <f t="shared" si="84"/>
        <v>0</v>
      </c>
      <c r="AN37" s="43">
        <f t="shared" si="84"/>
        <v>0</v>
      </c>
      <c r="AO37" s="43">
        <f t="shared" si="84"/>
        <v>0</v>
      </c>
      <c r="AP37" s="43">
        <f t="shared" si="84"/>
        <v>0</v>
      </c>
      <c r="AQ37" s="43">
        <f t="shared" si="84"/>
        <v>0</v>
      </c>
      <c r="AR37" s="43">
        <f t="shared" si="84"/>
        <v>0</v>
      </c>
      <c r="AS37" s="43">
        <f t="shared" si="84"/>
        <v>0</v>
      </c>
      <c r="AT37" s="43">
        <f t="shared" si="84"/>
        <v>0</v>
      </c>
      <c r="AU37" s="43">
        <f t="shared" si="84"/>
        <v>0</v>
      </c>
      <c r="AV37" s="43">
        <f t="shared" si="84"/>
        <v>0</v>
      </c>
      <c r="AW37" s="43">
        <f t="shared" si="84"/>
        <v>0</v>
      </c>
      <c r="AX37" s="43">
        <f t="shared" si="84"/>
        <v>0</v>
      </c>
      <c r="AY37" s="43">
        <f t="shared" si="84"/>
        <v>0</v>
      </c>
      <c r="AZ37" s="43">
        <f t="shared" si="84"/>
        <v>0</v>
      </c>
      <c r="BA37" s="43">
        <f t="shared" si="84"/>
        <v>0</v>
      </c>
      <c r="BB37" s="43">
        <f t="shared" si="84"/>
        <v>0</v>
      </c>
      <c r="BC37" s="43">
        <f t="shared" si="84"/>
        <v>0</v>
      </c>
      <c r="BD37" s="43">
        <f t="shared" si="84"/>
        <v>0</v>
      </c>
      <c r="BE37" s="43">
        <f t="shared" si="84"/>
        <v>0</v>
      </c>
      <c r="BF37" s="43">
        <f t="shared" si="84"/>
        <v>0</v>
      </c>
      <c r="BG37" s="43">
        <f t="shared" si="84"/>
        <v>0</v>
      </c>
      <c r="BH37" s="43">
        <f t="shared" si="84"/>
        <v>0</v>
      </c>
      <c r="BI37" s="43">
        <f t="shared" si="84"/>
        <v>0</v>
      </c>
      <c r="BJ37" s="43">
        <f t="shared" si="84"/>
        <v>0</v>
      </c>
      <c r="BK37" s="43">
        <f t="shared" si="84"/>
        <v>0</v>
      </c>
      <c r="BL37" s="43">
        <f t="shared" si="84"/>
        <v>0</v>
      </c>
    </row>
    <row r="38" spans="1:64" ht="39.75" customHeight="1" x14ac:dyDescent="0.25">
      <c r="A38" s="32" t="s">
        <v>68</v>
      </c>
      <c r="B38" s="70" t="s">
        <v>162</v>
      </c>
      <c r="C38" s="71"/>
      <c r="D38" s="72"/>
      <c r="E38" s="43">
        <f>SUM(E39:E63)</f>
        <v>52604.200000000004</v>
      </c>
      <c r="F38" s="43">
        <f t="shared" ref="F38:BL38" si="85">SUM(F39:F63)</f>
        <v>0</v>
      </c>
      <c r="G38" s="43">
        <f t="shared" si="85"/>
        <v>27601.7</v>
      </c>
      <c r="H38" s="43">
        <f t="shared" si="85"/>
        <v>24874.500000000004</v>
      </c>
      <c r="I38" s="43">
        <f t="shared" si="85"/>
        <v>127.99999999999999</v>
      </c>
      <c r="J38" s="43">
        <f t="shared" si="85"/>
        <v>12804</v>
      </c>
      <c r="K38" s="43">
        <f t="shared" si="85"/>
        <v>0</v>
      </c>
      <c r="L38" s="43">
        <f t="shared" si="85"/>
        <v>0</v>
      </c>
      <c r="M38" s="43">
        <f t="shared" si="85"/>
        <v>12676.000000000002</v>
      </c>
      <c r="N38" s="43">
        <f t="shared" si="85"/>
        <v>127.99999999999999</v>
      </c>
      <c r="O38" s="43">
        <f>SUM(O39:O63)</f>
        <v>6417.3999999999987</v>
      </c>
      <c r="P38" s="43">
        <f t="shared" si="85"/>
        <v>0</v>
      </c>
      <c r="Q38" s="43">
        <f t="shared" si="85"/>
        <v>0</v>
      </c>
      <c r="R38" s="43">
        <f>SUM(R39:R63)</f>
        <v>6417.3999999999987</v>
      </c>
      <c r="S38" s="43">
        <f t="shared" si="85"/>
        <v>0</v>
      </c>
      <c r="T38" s="43">
        <f t="shared" si="85"/>
        <v>33382.800000000003</v>
      </c>
      <c r="U38" s="43">
        <f t="shared" si="85"/>
        <v>0</v>
      </c>
      <c r="V38" s="43">
        <f t="shared" si="85"/>
        <v>27601.7</v>
      </c>
      <c r="W38" s="43">
        <f>SUM(W39:W63)</f>
        <v>5781.0999999999985</v>
      </c>
      <c r="X38" s="43">
        <f t="shared" si="85"/>
        <v>0</v>
      </c>
      <c r="Y38" s="43">
        <f t="shared" si="85"/>
        <v>0</v>
      </c>
      <c r="Z38" s="43">
        <f t="shared" si="85"/>
        <v>0</v>
      </c>
      <c r="AA38" s="43">
        <f t="shared" si="85"/>
        <v>0</v>
      </c>
      <c r="AB38" s="43">
        <f t="shared" si="85"/>
        <v>0</v>
      </c>
      <c r="AC38" s="43">
        <f t="shared" si="85"/>
        <v>0</v>
      </c>
      <c r="AD38" s="43">
        <f t="shared" si="85"/>
        <v>0</v>
      </c>
      <c r="AE38" s="43">
        <f t="shared" si="85"/>
        <v>0</v>
      </c>
      <c r="AF38" s="43">
        <f t="shared" si="85"/>
        <v>0</v>
      </c>
      <c r="AG38" s="43">
        <f t="shared" si="85"/>
        <v>0</v>
      </c>
      <c r="AH38" s="43">
        <f t="shared" si="85"/>
        <v>0</v>
      </c>
      <c r="AI38" s="43">
        <f t="shared" si="85"/>
        <v>0</v>
      </c>
      <c r="AJ38" s="43">
        <f t="shared" si="85"/>
        <v>0</v>
      </c>
      <c r="AK38" s="43">
        <f t="shared" si="85"/>
        <v>0</v>
      </c>
      <c r="AL38" s="43">
        <f t="shared" si="85"/>
        <v>0</v>
      </c>
      <c r="AM38" s="43">
        <f t="shared" si="85"/>
        <v>0</v>
      </c>
      <c r="AN38" s="43">
        <f t="shared" si="85"/>
        <v>0</v>
      </c>
      <c r="AO38" s="43">
        <f t="shared" si="85"/>
        <v>0</v>
      </c>
      <c r="AP38" s="43">
        <f t="shared" si="85"/>
        <v>0</v>
      </c>
      <c r="AQ38" s="43">
        <f t="shared" si="85"/>
        <v>0</v>
      </c>
      <c r="AR38" s="43">
        <f t="shared" si="85"/>
        <v>0</v>
      </c>
      <c r="AS38" s="43">
        <f t="shared" si="85"/>
        <v>0</v>
      </c>
      <c r="AT38" s="43">
        <f t="shared" si="85"/>
        <v>0</v>
      </c>
      <c r="AU38" s="43">
        <f t="shared" si="85"/>
        <v>0</v>
      </c>
      <c r="AV38" s="43">
        <f t="shared" si="85"/>
        <v>0</v>
      </c>
      <c r="AW38" s="43">
        <f t="shared" si="85"/>
        <v>0</v>
      </c>
      <c r="AX38" s="43">
        <f t="shared" si="85"/>
        <v>0</v>
      </c>
      <c r="AY38" s="43">
        <f t="shared" si="85"/>
        <v>0</v>
      </c>
      <c r="AZ38" s="43">
        <f t="shared" si="85"/>
        <v>0</v>
      </c>
      <c r="BA38" s="43">
        <f t="shared" si="85"/>
        <v>0</v>
      </c>
      <c r="BB38" s="43">
        <f t="shared" si="85"/>
        <v>0</v>
      </c>
      <c r="BC38" s="43">
        <f t="shared" si="85"/>
        <v>0</v>
      </c>
      <c r="BD38" s="43">
        <f t="shared" si="85"/>
        <v>0</v>
      </c>
      <c r="BE38" s="43">
        <f t="shared" si="85"/>
        <v>0</v>
      </c>
      <c r="BF38" s="43">
        <f t="shared" si="85"/>
        <v>0</v>
      </c>
      <c r="BG38" s="43">
        <f t="shared" si="85"/>
        <v>0</v>
      </c>
      <c r="BH38" s="43">
        <f t="shared" si="85"/>
        <v>0</v>
      </c>
      <c r="BI38" s="43">
        <f t="shared" si="85"/>
        <v>0</v>
      </c>
      <c r="BJ38" s="43">
        <f t="shared" si="85"/>
        <v>0</v>
      </c>
      <c r="BK38" s="43">
        <f t="shared" si="85"/>
        <v>0</v>
      </c>
      <c r="BL38" s="43">
        <f t="shared" si="85"/>
        <v>0</v>
      </c>
    </row>
    <row r="39" spans="1:64" ht="33" x14ac:dyDescent="0.25">
      <c r="A39" s="32" t="s">
        <v>163</v>
      </c>
      <c r="B39" s="33" t="s">
        <v>83</v>
      </c>
      <c r="C39" s="34" t="s">
        <v>24</v>
      </c>
      <c r="D39" s="34" t="s">
        <v>59</v>
      </c>
      <c r="E39" s="35">
        <f t="shared" ref="E39:E40" si="86">J39+O39+T39+Y39+AD39+AI39+AN39+AS39+AX39</f>
        <v>5626</v>
      </c>
      <c r="F39" s="35">
        <f t="shared" ref="F39:F40" si="87">K39+P39+U39+Z39+AE39+AJ39+AO39+AT39+AY39</f>
        <v>0</v>
      </c>
      <c r="G39" s="35">
        <f t="shared" ref="G39:G40" si="88">L39+Q39+V39+AA39+AF39+AK39+AP39+AU39+AZ39</f>
        <v>5344.7</v>
      </c>
      <c r="H39" s="35">
        <f t="shared" ref="H39:H40" si="89">M39+R39+W39+AB39+AG39+AL39+AQ39+AV39+BA39</f>
        <v>281.29999999999973</v>
      </c>
      <c r="I39" s="35">
        <f t="shared" ref="I39:I40" si="90">N39+S39+X39+AC39+AH39+AM39+AR39+AW39+BB39</f>
        <v>0</v>
      </c>
      <c r="J39" s="36">
        <f>M39</f>
        <v>0</v>
      </c>
      <c r="K39" s="37">
        <v>0</v>
      </c>
      <c r="L39" s="37">
        <v>0</v>
      </c>
      <c r="M39" s="37">
        <v>0</v>
      </c>
      <c r="N39" s="37">
        <v>0</v>
      </c>
      <c r="O39" s="56">
        <f>SUM(P39:S39)</f>
        <v>0</v>
      </c>
      <c r="P39" s="37">
        <v>0</v>
      </c>
      <c r="Q39" s="37">
        <v>0</v>
      </c>
      <c r="R39" s="56">
        <v>0</v>
      </c>
      <c r="S39" s="37">
        <v>0</v>
      </c>
      <c r="T39" s="37">
        <f>SUM(U39:X39)</f>
        <v>5626</v>
      </c>
      <c r="U39" s="37">
        <v>0</v>
      </c>
      <c r="V39" s="37">
        <v>5344.7</v>
      </c>
      <c r="W39" s="37">
        <f>3375.6-3094.3</f>
        <v>281.29999999999973</v>
      </c>
      <c r="X39" s="37">
        <v>0</v>
      </c>
      <c r="Y39" s="43">
        <f>SUM(Z39:AC39)</f>
        <v>0</v>
      </c>
      <c r="Z39" s="37">
        <v>0</v>
      </c>
      <c r="AA39" s="37">
        <v>0</v>
      </c>
      <c r="AB39" s="37">
        <v>0</v>
      </c>
      <c r="AC39" s="37">
        <v>0</v>
      </c>
      <c r="AD39" s="43">
        <f>SUM(AE39:AH39)</f>
        <v>0</v>
      </c>
      <c r="AE39" s="37">
        <v>0</v>
      </c>
      <c r="AF39" s="37">
        <v>0</v>
      </c>
      <c r="AG39" s="37">
        <v>0</v>
      </c>
      <c r="AH39" s="37">
        <v>0</v>
      </c>
      <c r="AI39" s="43">
        <f>SUM(AJ39:AM39)</f>
        <v>0</v>
      </c>
      <c r="AJ39" s="37">
        <v>0</v>
      </c>
      <c r="AK39" s="37">
        <v>0</v>
      </c>
      <c r="AL39" s="37">
        <v>0</v>
      </c>
      <c r="AM39" s="37">
        <v>0</v>
      </c>
      <c r="AN39" s="43">
        <f>SUM(AO39:AR39)</f>
        <v>0</v>
      </c>
      <c r="AO39" s="37">
        <v>0</v>
      </c>
      <c r="AP39" s="37">
        <v>0</v>
      </c>
      <c r="AQ39" s="37">
        <v>0</v>
      </c>
      <c r="AR39" s="37">
        <v>0</v>
      </c>
      <c r="AS39" s="43">
        <f>SUM(AT39:AW39)</f>
        <v>0</v>
      </c>
      <c r="AT39" s="37">
        <v>0</v>
      </c>
      <c r="AU39" s="37">
        <v>0</v>
      </c>
      <c r="AV39" s="37">
        <v>0</v>
      </c>
      <c r="AW39" s="37">
        <v>0</v>
      </c>
      <c r="AX39" s="43">
        <f>SUM(AY39:BB39)</f>
        <v>0</v>
      </c>
      <c r="AY39" s="37">
        <v>0</v>
      </c>
      <c r="AZ39" s="37">
        <v>0</v>
      </c>
      <c r="BA39" s="37">
        <v>0</v>
      </c>
      <c r="BB39" s="37">
        <v>0</v>
      </c>
      <c r="BC39" s="43">
        <f>SUM(BD39:BG39)</f>
        <v>0</v>
      </c>
      <c r="BD39" s="37">
        <v>0</v>
      </c>
      <c r="BE39" s="37">
        <v>0</v>
      </c>
      <c r="BF39" s="37">
        <v>0</v>
      </c>
      <c r="BG39" s="37">
        <v>0</v>
      </c>
      <c r="BH39" s="43">
        <f>SUM(BI39:BL39)</f>
        <v>0</v>
      </c>
      <c r="BI39" s="37">
        <v>0</v>
      </c>
      <c r="BJ39" s="37">
        <v>0</v>
      </c>
      <c r="BK39" s="37">
        <v>0</v>
      </c>
      <c r="BL39" s="37">
        <v>0</v>
      </c>
    </row>
    <row r="40" spans="1:64" ht="33" x14ac:dyDescent="0.25">
      <c r="A40" s="32" t="s">
        <v>164</v>
      </c>
      <c r="B40" s="33" t="s">
        <v>154</v>
      </c>
      <c r="C40" s="34" t="s">
        <v>24</v>
      </c>
      <c r="D40" s="34" t="s">
        <v>59</v>
      </c>
      <c r="E40" s="35">
        <f t="shared" si="86"/>
        <v>0</v>
      </c>
      <c r="F40" s="35">
        <f t="shared" si="87"/>
        <v>0</v>
      </c>
      <c r="G40" s="35">
        <f t="shared" si="88"/>
        <v>0</v>
      </c>
      <c r="H40" s="35">
        <f t="shared" si="89"/>
        <v>0</v>
      </c>
      <c r="I40" s="35">
        <f t="shared" si="90"/>
        <v>0</v>
      </c>
      <c r="J40" s="36">
        <f t="shared" ref="J40" si="91">M40</f>
        <v>0</v>
      </c>
      <c r="K40" s="37">
        <v>0</v>
      </c>
      <c r="L40" s="37">
        <v>0</v>
      </c>
      <c r="M40" s="37">
        <v>0</v>
      </c>
      <c r="N40" s="37">
        <v>0</v>
      </c>
      <c r="O40" s="37">
        <f t="shared" ref="O40:O55" si="92">SUM(P40:S40)</f>
        <v>0</v>
      </c>
      <c r="P40" s="37">
        <v>0</v>
      </c>
      <c r="Q40" s="37">
        <f>5344.7-5344.7</f>
        <v>0</v>
      </c>
      <c r="R40" s="45">
        <f>4662.7+281.3-4662.7-281.3</f>
        <v>0</v>
      </c>
      <c r="S40" s="37">
        <v>0</v>
      </c>
      <c r="T40" s="37">
        <f t="shared" ref="T40:T41" si="93">SUM(U40:X40)</f>
        <v>0</v>
      </c>
      <c r="U40" s="37">
        <v>0</v>
      </c>
      <c r="V40" s="37">
        <v>0</v>
      </c>
      <c r="W40" s="37">
        <v>0</v>
      </c>
      <c r="X40" s="37">
        <v>0</v>
      </c>
      <c r="Y40" s="43">
        <f t="shared" ref="Y40:Y41" si="94">SUM(Z40:AC40)</f>
        <v>0</v>
      </c>
      <c r="Z40" s="37">
        <v>0</v>
      </c>
      <c r="AA40" s="37">
        <v>0</v>
      </c>
      <c r="AB40" s="37">
        <v>0</v>
      </c>
      <c r="AC40" s="37">
        <v>0</v>
      </c>
      <c r="AD40" s="43">
        <f t="shared" ref="AD40:AD41" si="95">SUM(AE40:AH40)</f>
        <v>0</v>
      </c>
      <c r="AE40" s="37">
        <v>0</v>
      </c>
      <c r="AF40" s="37">
        <v>0</v>
      </c>
      <c r="AG40" s="37">
        <v>0</v>
      </c>
      <c r="AH40" s="37">
        <v>0</v>
      </c>
      <c r="AI40" s="43">
        <f t="shared" ref="AI40:AI41" si="96">SUM(AJ40:AM40)</f>
        <v>0</v>
      </c>
      <c r="AJ40" s="37">
        <v>0</v>
      </c>
      <c r="AK40" s="37">
        <v>0</v>
      </c>
      <c r="AL40" s="37">
        <v>0</v>
      </c>
      <c r="AM40" s="37">
        <v>0</v>
      </c>
      <c r="AN40" s="43">
        <f t="shared" ref="AN40:AN41" si="97">SUM(AO40:AR40)</f>
        <v>0</v>
      </c>
      <c r="AO40" s="37">
        <v>0</v>
      </c>
      <c r="AP40" s="37">
        <v>0</v>
      </c>
      <c r="AQ40" s="37">
        <v>0</v>
      </c>
      <c r="AR40" s="37">
        <v>0</v>
      </c>
      <c r="AS40" s="43">
        <f t="shared" ref="AS40:AS41" si="98">SUM(AT40:AW40)</f>
        <v>0</v>
      </c>
      <c r="AT40" s="37">
        <v>0</v>
      </c>
      <c r="AU40" s="37">
        <v>0</v>
      </c>
      <c r="AV40" s="37">
        <v>0</v>
      </c>
      <c r="AW40" s="37">
        <v>0</v>
      </c>
      <c r="AX40" s="43">
        <f t="shared" ref="AX40:AX41" si="99">SUM(AY40:BB40)</f>
        <v>0</v>
      </c>
      <c r="AY40" s="37">
        <v>0</v>
      </c>
      <c r="AZ40" s="37">
        <v>0</v>
      </c>
      <c r="BA40" s="37">
        <v>0</v>
      </c>
      <c r="BB40" s="37">
        <v>0</v>
      </c>
      <c r="BC40" s="43">
        <f t="shared" ref="BC40:BC41" si="100">SUM(BD40:BG40)</f>
        <v>0</v>
      </c>
      <c r="BD40" s="37">
        <v>0</v>
      </c>
      <c r="BE40" s="37">
        <v>0</v>
      </c>
      <c r="BF40" s="37">
        <v>0</v>
      </c>
      <c r="BG40" s="37">
        <v>0</v>
      </c>
      <c r="BH40" s="43">
        <f t="shared" ref="BH40:BH41" si="101">SUM(BI40:BL40)</f>
        <v>0</v>
      </c>
      <c r="BI40" s="37">
        <v>0</v>
      </c>
      <c r="BJ40" s="37">
        <v>0</v>
      </c>
      <c r="BK40" s="37">
        <v>0</v>
      </c>
      <c r="BL40" s="37">
        <v>0</v>
      </c>
    </row>
    <row r="41" spans="1:64" ht="33" x14ac:dyDescent="0.25">
      <c r="A41" s="32" t="s">
        <v>165</v>
      </c>
      <c r="B41" s="33" t="s">
        <v>88</v>
      </c>
      <c r="C41" s="34" t="s">
        <v>24</v>
      </c>
      <c r="D41" s="34" t="s">
        <v>59</v>
      </c>
      <c r="E41" s="35">
        <f t="shared" ref="E41:E52" si="102">J41+O41+T41+Y41+AD41+AI41+AN41+AS41+AX41</f>
        <v>0</v>
      </c>
      <c r="F41" s="35">
        <f t="shared" ref="F41:F52" si="103">K41+P41+U41+Z41+AE41+AJ41+AO41+AT41+AY41</f>
        <v>0</v>
      </c>
      <c r="G41" s="35">
        <f t="shared" ref="G41:G52" si="104">L41+Q41+V41+AA41+AF41+AK41+AP41+AU41+AZ41</f>
        <v>0</v>
      </c>
      <c r="H41" s="35">
        <f t="shared" ref="H41:H52" si="105">M41+R41+W41+AB41+AG41+AL41+AQ41+AV41+BA41</f>
        <v>0</v>
      </c>
      <c r="I41" s="35">
        <f t="shared" ref="I41:I52" si="106">N41+S41+X41+AC41+AH41+AM41+AR41+AW41+BB41</f>
        <v>0</v>
      </c>
      <c r="J41" s="36">
        <f t="shared" ref="J41:J52" si="107">M41</f>
        <v>0</v>
      </c>
      <c r="K41" s="37">
        <v>0</v>
      </c>
      <c r="L41" s="37">
        <v>0</v>
      </c>
      <c r="M41" s="37">
        <v>0</v>
      </c>
      <c r="N41" s="37">
        <v>0</v>
      </c>
      <c r="O41" s="37">
        <f t="shared" si="92"/>
        <v>0</v>
      </c>
      <c r="P41" s="37">
        <v>0</v>
      </c>
      <c r="Q41" s="37">
        <f>3830.9-3830.9</f>
        <v>0</v>
      </c>
      <c r="R41" s="45">
        <f>201.7+3094.2-3094.2-201.7</f>
        <v>0</v>
      </c>
      <c r="S41" s="37">
        <v>0</v>
      </c>
      <c r="T41" s="37">
        <f t="shared" si="93"/>
        <v>0</v>
      </c>
      <c r="U41" s="37">
        <v>0</v>
      </c>
      <c r="V41" s="37">
        <v>0</v>
      </c>
      <c r="W41" s="37">
        <v>0</v>
      </c>
      <c r="X41" s="37">
        <v>0</v>
      </c>
      <c r="Y41" s="43">
        <f t="shared" si="94"/>
        <v>0</v>
      </c>
      <c r="Z41" s="37">
        <v>0</v>
      </c>
      <c r="AA41" s="37">
        <v>0</v>
      </c>
      <c r="AB41" s="37">
        <v>0</v>
      </c>
      <c r="AC41" s="37">
        <v>0</v>
      </c>
      <c r="AD41" s="43">
        <f t="shared" si="95"/>
        <v>0</v>
      </c>
      <c r="AE41" s="37">
        <v>0</v>
      </c>
      <c r="AF41" s="37">
        <v>0</v>
      </c>
      <c r="AG41" s="37">
        <v>0</v>
      </c>
      <c r="AH41" s="37">
        <v>0</v>
      </c>
      <c r="AI41" s="43">
        <f t="shared" si="96"/>
        <v>0</v>
      </c>
      <c r="AJ41" s="37">
        <v>0</v>
      </c>
      <c r="AK41" s="37">
        <v>0</v>
      </c>
      <c r="AL41" s="37">
        <v>0</v>
      </c>
      <c r="AM41" s="37">
        <v>0</v>
      </c>
      <c r="AN41" s="43">
        <f t="shared" si="97"/>
        <v>0</v>
      </c>
      <c r="AO41" s="37">
        <v>0</v>
      </c>
      <c r="AP41" s="37">
        <v>0</v>
      </c>
      <c r="AQ41" s="37">
        <v>0</v>
      </c>
      <c r="AR41" s="37">
        <v>0</v>
      </c>
      <c r="AS41" s="43">
        <f t="shared" si="98"/>
        <v>0</v>
      </c>
      <c r="AT41" s="37">
        <v>0</v>
      </c>
      <c r="AU41" s="37">
        <v>0</v>
      </c>
      <c r="AV41" s="37">
        <v>0</v>
      </c>
      <c r="AW41" s="37">
        <v>0</v>
      </c>
      <c r="AX41" s="43">
        <f t="shared" si="99"/>
        <v>0</v>
      </c>
      <c r="AY41" s="37">
        <v>0</v>
      </c>
      <c r="AZ41" s="37">
        <v>0</v>
      </c>
      <c r="BA41" s="37">
        <v>0</v>
      </c>
      <c r="BB41" s="37">
        <v>0</v>
      </c>
      <c r="BC41" s="43">
        <f t="shared" si="100"/>
        <v>0</v>
      </c>
      <c r="BD41" s="37">
        <v>0</v>
      </c>
      <c r="BE41" s="37">
        <v>0</v>
      </c>
      <c r="BF41" s="37">
        <v>0</v>
      </c>
      <c r="BG41" s="37">
        <v>0</v>
      </c>
      <c r="BH41" s="43">
        <f t="shared" si="101"/>
        <v>0</v>
      </c>
      <c r="BI41" s="37">
        <v>0</v>
      </c>
      <c r="BJ41" s="37">
        <v>0</v>
      </c>
      <c r="BK41" s="37">
        <v>0</v>
      </c>
      <c r="BL41" s="37">
        <v>0</v>
      </c>
    </row>
    <row r="42" spans="1:64" ht="33" x14ac:dyDescent="0.25">
      <c r="A42" s="32" t="s">
        <v>166</v>
      </c>
      <c r="B42" s="33" t="s">
        <v>80</v>
      </c>
      <c r="C42" s="34" t="s">
        <v>24</v>
      </c>
      <c r="D42" s="34" t="s">
        <v>59</v>
      </c>
      <c r="E42" s="35">
        <f t="shared" si="102"/>
        <v>6278.2</v>
      </c>
      <c r="F42" s="35">
        <f t="shared" si="103"/>
        <v>0</v>
      </c>
      <c r="G42" s="35">
        <f t="shared" si="104"/>
        <v>5344.7</v>
      </c>
      <c r="H42" s="35">
        <f t="shared" si="105"/>
        <v>933.49999999999977</v>
      </c>
      <c r="I42" s="35">
        <f t="shared" si="106"/>
        <v>0</v>
      </c>
      <c r="J42" s="36">
        <f t="shared" si="107"/>
        <v>0</v>
      </c>
      <c r="K42" s="37">
        <v>0</v>
      </c>
      <c r="L42" s="37">
        <v>0</v>
      </c>
      <c r="M42" s="37">
        <v>0</v>
      </c>
      <c r="N42" s="37">
        <v>0</v>
      </c>
      <c r="O42" s="56">
        <f t="shared" si="92"/>
        <v>0</v>
      </c>
      <c r="P42" s="37">
        <v>0</v>
      </c>
      <c r="Q42" s="37">
        <v>0</v>
      </c>
      <c r="R42" s="56">
        <v>0</v>
      </c>
      <c r="S42" s="37">
        <v>0</v>
      </c>
      <c r="T42" s="37">
        <f t="shared" ref="T42" si="108">SUM(U42:X42)</f>
        <v>6278.2</v>
      </c>
      <c r="U42" s="37">
        <v>0</v>
      </c>
      <c r="V42" s="37">
        <v>5344.7</v>
      </c>
      <c r="W42" s="37">
        <f>3375.6-3094.3+652.2</f>
        <v>933.49999999999977</v>
      </c>
      <c r="X42" s="37">
        <v>0</v>
      </c>
      <c r="Y42" s="43">
        <f t="shared" ref="Y42" si="109">SUM(Z42:AC42)</f>
        <v>0</v>
      </c>
      <c r="Z42" s="37">
        <v>0</v>
      </c>
      <c r="AA42" s="37">
        <v>0</v>
      </c>
      <c r="AB42" s="37">
        <v>0</v>
      </c>
      <c r="AC42" s="37">
        <v>0</v>
      </c>
      <c r="AD42" s="43">
        <f t="shared" ref="AD42" si="110">SUM(AE42:AH42)</f>
        <v>0</v>
      </c>
      <c r="AE42" s="37">
        <v>0</v>
      </c>
      <c r="AF42" s="37">
        <v>0</v>
      </c>
      <c r="AG42" s="37">
        <v>0</v>
      </c>
      <c r="AH42" s="37">
        <v>0</v>
      </c>
      <c r="AI42" s="43">
        <f t="shared" ref="AI42" si="111">SUM(AJ42:AM42)</f>
        <v>0</v>
      </c>
      <c r="AJ42" s="37">
        <v>0</v>
      </c>
      <c r="AK42" s="37">
        <v>0</v>
      </c>
      <c r="AL42" s="37">
        <v>0</v>
      </c>
      <c r="AM42" s="37">
        <v>0</v>
      </c>
      <c r="AN42" s="43">
        <f t="shared" ref="AN42" si="112">SUM(AO42:AR42)</f>
        <v>0</v>
      </c>
      <c r="AO42" s="37">
        <v>0</v>
      </c>
      <c r="AP42" s="37">
        <v>0</v>
      </c>
      <c r="AQ42" s="37">
        <v>0</v>
      </c>
      <c r="AR42" s="37">
        <v>0</v>
      </c>
      <c r="AS42" s="43">
        <f t="shared" ref="AS42" si="113">SUM(AT42:AW42)</f>
        <v>0</v>
      </c>
      <c r="AT42" s="37">
        <v>0</v>
      </c>
      <c r="AU42" s="37">
        <v>0</v>
      </c>
      <c r="AV42" s="37">
        <v>0</v>
      </c>
      <c r="AW42" s="37">
        <v>0</v>
      </c>
      <c r="AX42" s="43">
        <f t="shared" ref="AX42" si="114">SUM(AY42:BB42)</f>
        <v>0</v>
      </c>
      <c r="AY42" s="37">
        <v>0</v>
      </c>
      <c r="AZ42" s="37">
        <v>0</v>
      </c>
      <c r="BA42" s="37">
        <v>0</v>
      </c>
      <c r="BB42" s="37">
        <v>0</v>
      </c>
      <c r="BC42" s="43">
        <f t="shared" ref="BC42" si="115">SUM(BD42:BG42)</f>
        <v>0</v>
      </c>
      <c r="BD42" s="37">
        <v>0</v>
      </c>
      <c r="BE42" s="37">
        <v>0</v>
      </c>
      <c r="BF42" s="37">
        <v>0</v>
      </c>
      <c r="BG42" s="37">
        <v>0</v>
      </c>
      <c r="BH42" s="43">
        <f t="shared" ref="BH42" si="116">SUM(BI42:BL42)</f>
        <v>0</v>
      </c>
      <c r="BI42" s="37">
        <v>0</v>
      </c>
      <c r="BJ42" s="37">
        <v>0</v>
      </c>
      <c r="BK42" s="37">
        <v>0</v>
      </c>
      <c r="BL42" s="37">
        <v>0</v>
      </c>
    </row>
    <row r="43" spans="1:64" ht="33" x14ac:dyDescent="0.25">
      <c r="A43" s="32" t="s">
        <v>167</v>
      </c>
      <c r="B43" s="33" t="s">
        <v>69</v>
      </c>
      <c r="C43" s="34" t="s">
        <v>24</v>
      </c>
      <c r="D43" s="34" t="s">
        <v>59</v>
      </c>
      <c r="E43" s="35">
        <f t="shared" si="102"/>
        <v>3516.1</v>
      </c>
      <c r="F43" s="35">
        <f t="shared" si="103"/>
        <v>0</v>
      </c>
      <c r="G43" s="35">
        <f t="shared" si="104"/>
        <v>2392.1</v>
      </c>
      <c r="H43" s="35">
        <f t="shared" si="105"/>
        <v>1124</v>
      </c>
      <c r="I43" s="35">
        <f t="shared" si="106"/>
        <v>0</v>
      </c>
      <c r="J43" s="36">
        <f t="shared" si="107"/>
        <v>0</v>
      </c>
      <c r="K43" s="37">
        <v>0</v>
      </c>
      <c r="L43" s="37">
        <v>0</v>
      </c>
      <c r="M43" s="37">
        <v>0</v>
      </c>
      <c r="N43" s="37">
        <v>0</v>
      </c>
      <c r="O43" s="37">
        <f t="shared" si="92"/>
        <v>0</v>
      </c>
      <c r="P43" s="37">
        <v>0</v>
      </c>
      <c r="Q43" s="37">
        <v>0</v>
      </c>
      <c r="R43" s="45">
        <f>3615.4-3376.8-238.6</f>
        <v>0</v>
      </c>
      <c r="S43" s="37">
        <v>0</v>
      </c>
      <c r="T43" s="37">
        <f t="shared" ref="T43" si="117">SUM(U43:X43)</f>
        <v>3516.1</v>
      </c>
      <c r="U43" s="37">
        <v>0</v>
      </c>
      <c r="V43" s="37">
        <v>2392.1</v>
      </c>
      <c r="W43" s="37">
        <f>1787.1-1661.2+998.1</f>
        <v>1124</v>
      </c>
      <c r="X43" s="37">
        <v>0</v>
      </c>
      <c r="Y43" s="43">
        <f t="shared" ref="Y43" si="118">SUM(Z43:AC43)</f>
        <v>0</v>
      </c>
      <c r="Z43" s="37">
        <v>0</v>
      </c>
      <c r="AA43" s="37">
        <v>0</v>
      </c>
      <c r="AB43" s="37">
        <v>0</v>
      </c>
      <c r="AC43" s="37">
        <v>0</v>
      </c>
      <c r="AD43" s="43">
        <f t="shared" ref="AD43" si="119">SUM(AE43:AH43)</f>
        <v>0</v>
      </c>
      <c r="AE43" s="37">
        <v>0</v>
      </c>
      <c r="AF43" s="37">
        <v>0</v>
      </c>
      <c r="AG43" s="37">
        <v>0</v>
      </c>
      <c r="AH43" s="37">
        <v>0</v>
      </c>
      <c r="AI43" s="43">
        <f t="shared" ref="AI43" si="120">SUM(AJ43:AM43)</f>
        <v>0</v>
      </c>
      <c r="AJ43" s="37">
        <v>0</v>
      </c>
      <c r="AK43" s="37">
        <v>0</v>
      </c>
      <c r="AL43" s="37">
        <v>0</v>
      </c>
      <c r="AM43" s="37">
        <v>0</v>
      </c>
      <c r="AN43" s="43">
        <f t="shared" ref="AN43" si="121">SUM(AO43:AR43)</f>
        <v>0</v>
      </c>
      <c r="AO43" s="37">
        <v>0</v>
      </c>
      <c r="AP43" s="37">
        <v>0</v>
      </c>
      <c r="AQ43" s="37">
        <v>0</v>
      </c>
      <c r="AR43" s="37">
        <v>0</v>
      </c>
      <c r="AS43" s="43">
        <f t="shared" ref="AS43" si="122">SUM(AT43:AW43)</f>
        <v>0</v>
      </c>
      <c r="AT43" s="37">
        <v>0</v>
      </c>
      <c r="AU43" s="37">
        <v>0</v>
      </c>
      <c r="AV43" s="37">
        <v>0</v>
      </c>
      <c r="AW43" s="37">
        <v>0</v>
      </c>
      <c r="AX43" s="43">
        <f t="shared" ref="AX43" si="123">SUM(AY43:BB43)</f>
        <v>0</v>
      </c>
      <c r="AY43" s="37">
        <v>0</v>
      </c>
      <c r="AZ43" s="37">
        <v>0</v>
      </c>
      <c r="BA43" s="37">
        <v>0</v>
      </c>
      <c r="BB43" s="37">
        <v>0</v>
      </c>
      <c r="BC43" s="43">
        <f t="shared" ref="BC43" si="124">SUM(BD43:BG43)</f>
        <v>0</v>
      </c>
      <c r="BD43" s="37">
        <v>0</v>
      </c>
      <c r="BE43" s="37">
        <v>0</v>
      </c>
      <c r="BF43" s="37">
        <v>0</v>
      </c>
      <c r="BG43" s="37">
        <v>0</v>
      </c>
      <c r="BH43" s="43">
        <f t="shared" ref="BH43" si="125">SUM(BI43:BL43)</f>
        <v>0</v>
      </c>
      <c r="BI43" s="37">
        <v>0</v>
      </c>
      <c r="BJ43" s="37">
        <v>0</v>
      </c>
      <c r="BK43" s="37">
        <v>0</v>
      </c>
      <c r="BL43" s="37">
        <v>0</v>
      </c>
    </row>
    <row r="44" spans="1:64" ht="33" x14ac:dyDescent="0.25">
      <c r="A44" s="32" t="s">
        <v>168</v>
      </c>
      <c r="B44" s="33" t="s">
        <v>158</v>
      </c>
      <c r="C44" s="34" t="s">
        <v>24</v>
      </c>
      <c r="D44" s="34" t="s">
        <v>59</v>
      </c>
      <c r="E44" s="35">
        <f t="shared" si="102"/>
        <v>0</v>
      </c>
      <c r="F44" s="35">
        <f t="shared" si="103"/>
        <v>0</v>
      </c>
      <c r="G44" s="35">
        <f t="shared" si="104"/>
        <v>0</v>
      </c>
      <c r="H44" s="35">
        <f t="shared" si="105"/>
        <v>0</v>
      </c>
      <c r="I44" s="35">
        <f t="shared" si="106"/>
        <v>0</v>
      </c>
      <c r="J44" s="36">
        <f t="shared" si="107"/>
        <v>0</v>
      </c>
      <c r="K44" s="37">
        <v>0</v>
      </c>
      <c r="L44" s="37">
        <v>0</v>
      </c>
      <c r="M44" s="37">
        <v>0</v>
      </c>
      <c r="N44" s="37">
        <v>0</v>
      </c>
      <c r="O44" s="37">
        <f t="shared" si="92"/>
        <v>0</v>
      </c>
      <c r="P44" s="37">
        <v>0</v>
      </c>
      <c r="Q44" s="37">
        <f>5344.7-5344.7</f>
        <v>0</v>
      </c>
      <c r="R44" s="45">
        <f>281.3+4662.7-4662.7-281.3</f>
        <v>0</v>
      </c>
      <c r="S44" s="37">
        <v>0</v>
      </c>
      <c r="T44" s="37">
        <f t="shared" ref="T44" si="126">SUM(U44:X44)</f>
        <v>0</v>
      </c>
      <c r="U44" s="37">
        <v>0</v>
      </c>
      <c r="V44" s="37">
        <v>0</v>
      </c>
      <c r="W44" s="37">
        <v>0</v>
      </c>
      <c r="X44" s="37">
        <v>0</v>
      </c>
      <c r="Y44" s="43">
        <f t="shared" ref="Y44" si="127">SUM(Z44:AC44)</f>
        <v>0</v>
      </c>
      <c r="Z44" s="37">
        <v>0</v>
      </c>
      <c r="AA44" s="37">
        <v>0</v>
      </c>
      <c r="AB44" s="37">
        <v>0</v>
      </c>
      <c r="AC44" s="37">
        <v>0</v>
      </c>
      <c r="AD44" s="43">
        <f t="shared" ref="AD44" si="128">SUM(AE44:AH44)</f>
        <v>0</v>
      </c>
      <c r="AE44" s="37">
        <v>0</v>
      </c>
      <c r="AF44" s="37">
        <v>0</v>
      </c>
      <c r="AG44" s="37">
        <v>0</v>
      </c>
      <c r="AH44" s="37">
        <v>0</v>
      </c>
      <c r="AI44" s="43">
        <f t="shared" ref="AI44" si="129">SUM(AJ44:AM44)</f>
        <v>0</v>
      </c>
      <c r="AJ44" s="37">
        <v>0</v>
      </c>
      <c r="AK44" s="37">
        <v>0</v>
      </c>
      <c r="AL44" s="37">
        <v>0</v>
      </c>
      <c r="AM44" s="37">
        <v>0</v>
      </c>
      <c r="AN44" s="43">
        <f t="shared" ref="AN44" si="130">SUM(AO44:AR44)</f>
        <v>0</v>
      </c>
      <c r="AO44" s="37">
        <v>0</v>
      </c>
      <c r="AP44" s="37">
        <v>0</v>
      </c>
      <c r="AQ44" s="37">
        <v>0</v>
      </c>
      <c r="AR44" s="37">
        <v>0</v>
      </c>
      <c r="AS44" s="43">
        <f t="shared" ref="AS44" si="131">SUM(AT44:AW44)</f>
        <v>0</v>
      </c>
      <c r="AT44" s="37">
        <v>0</v>
      </c>
      <c r="AU44" s="37">
        <v>0</v>
      </c>
      <c r="AV44" s="37">
        <v>0</v>
      </c>
      <c r="AW44" s="37">
        <v>0</v>
      </c>
      <c r="AX44" s="43">
        <f t="shared" ref="AX44" si="132">SUM(AY44:BB44)</f>
        <v>0</v>
      </c>
      <c r="AY44" s="37">
        <v>0</v>
      </c>
      <c r="AZ44" s="37">
        <v>0</v>
      </c>
      <c r="BA44" s="37">
        <v>0</v>
      </c>
      <c r="BB44" s="37">
        <v>0</v>
      </c>
      <c r="BC44" s="43">
        <f t="shared" ref="BC44" si="133">SUM(BD44:BG44)</f>
        <v>0</v>
      </c>
      <c r="BD44" s="37">
        <v>0</v>
      </c>
      <c r="BE44" s="37">
        <v>0</v>
      </c>
      <c r="BF44" s="37">
        <v>0</v>
      </c>
      <c r="BG44" s="37">
        <v>0</v>
      </c>
      <c r="BH44" s="43">
        <f t="shared" ref="BH44" si="134">SUM(BI44:BL44)</f>
        <v>0</v>
      </c>
      <c r="BI44" s="37">
        <v>0</v>
      </c>
      <c r="BJ44" s="37">
        <v>0</v>
      </c>
      <c r="BK44" s="37">
        <v>0</v>
      </c>
      <c r="BL44" s="37">
        <v>0</v>
      </c>
    </row>
    <row r="45" spans="1:64" ht="33" x14ac:dyDescent="0.25">
      <c r="A45" s="32" t="s">
        <v>169</v>
      </c>
      <c r="B45" s="33" t="s">
        <v>82</v>
      </c>
      <c r="C45" s="34" t="s">
        <v>24</v>
      </c>
      <c r="D45" s="34" t="s">
        <v>59</v>
      </c>
      <c r="E45" s="35">
        <f t="shared" si="102"/>
        <v>5626</v>
      </c>
      <c r="F45" s="35">
        <f t="shared" si="103"/>
        <v>0</v>
      </c>
      <c r="G45" s="35">
        <f t="shared" si="104"/>
        <v>5344.7</v>
      </c>
      <c r="H45" s="35">
        <f t="shared" si="105"/>
        <v>281.29999999999973</v>
      </c>
      <c r="I45" s="35">
        <f t="shared" si="106"/>
        <v>0</v>
      </c>
      <c r="J45" s="36">
        <f t="shared" si="107"/>
        <v>0</v>
      </c>
      <c r="K45" s="37">
        <v>0</v>
      </c>
      <c r="L45" s="37">
        <v>0</v>
      </c>
      <c r="M45" s="37">
        <v>0</v>
      </c>
      <c r="N45" s="37">
        <v>0</v>
      </c>
      <c r="O45" s="37">
        <f t="shared" si="92"/>
        <v>0</v>
      </c>
      <c r="P45" s="37">
        <v>0</v>
      </c>
      <c r="Q45" s="37">
        <v>0</v>
      </c>
      <c r="R45" s="45">
        <f>6751.2-6751.2</f>
        <v>0</v>
      </c>
      <c r="S45" s="37">
        <v>0</v>
      </c>
      <c r="T45" s="37">
        <f t="shared" ref="T45" si="135">SUM(U45:X45)</f>
        <v>5626</v>
      </c>
      <c r="U45" s="37">
        <v>0</v>
      </c>
      <c r="V45" s="37">
        <v>5344.7</v>
      </c>
      <c r="W45" s="37">
        <f>3375.6-3094.3</f>
        <v>281.29999999999973</v>
      </c>
      <c r="X45" s="37">
        <v>0</v>
      </c>
      <c r="Y45" s="43">
        <f t="shared" ref="Y45" si="136">SUM(Z45:AC45)</f>
        <v>0</v>
      </c>
      <c r="Z45" s="37">
        <v>0</v>
      </c>
      <c r="AA45" s="37">
        <v>0</v>
      </c>
      <c r="AB45" s="37">
        <v>0</v>
      </c>
      <c r="AC45" s="37">
        <v>0</v>
      </c>
      <c r="AD45" s="43">
        <f t="shared" ref="AD45" si="137">SUM(AE45:AH45)</f>
        <v>0</v>
      </c>
      <c r="AE45" s="37">
        <v>0</v>
      </c>
      <c r="AF45" s="37">
        <v>0</v>
      </c>
      <c r="AG45" s="37">
        <v>0</v>
      </c>
      <c r="AH45" s="37">
        <v>0</v>
      </c>
      <c r="AI45" s="43">
        <f t="shared" ref="AI45" si="138">SUM(AJ45:AM45)</f>
        <v>0</v>
      </c>
      <c r="AJ45" s="37">
        <v>0</v>
      </c>
      <c r="AK45" s="37">
        <v>0</v>
      </c>
      <c r="AL45" s="37">
        <v>0</v>
      </c>
      <c r="AM45" s="37">
        <v>0</v>
      </c>
      <c r="AN45" s="43">
        <f t="shared" ref="AN45" si="139">SUM(AO45:AR45)</f>
        <v>0</v>
      </c>
      <c r="AO45" s="37">
        <v>0</v>
      </c>
      <c r="AP45" s="37">
        <v>0</v>
      </c>
      <c r="AQ45" s="37">
        <v>0</v>
      </c>
      <c r="AR45" s="37">
        <v>0</v>
      </c>
      <c r="AS45" s="43">
        <f t="shared" ref="AS45" si="140">SUM(AT45:AW45)</f>
        <v>0</v>
      </c>
      <c r="AT45" s="37">
        <v>0</v>
      </c>
      <c r="AU45" s="37">
        <v>0</v>
      </c>
      <c r="AV45" s="37">
        <v>0</v>
      </c>
      <c r="AW45" s="37">
        <v>0</v>
      </c>
      <c r="AX45" s="43">
        <f t="shared" ref="AX45" si="141">SUM(AY45:BB45)</f>
        <v>0</v>
      </c>
      <c r="AY45" s="37">
        <v>0</v>
      </c>
      <c r="AZ45" s="37">
        <v>0</v>
      </c>
      <c r="BA45" s="37">
        <v>0</v>
      </c>
      <c r="BB45" s="37">
        <v>0</v>
      </c>
      <c r="BC45" s="43">
        <f t="shared" ref="BC45" si="142">SUM(BD45:BG45)</f>
        <v>0</v>
      </c>
      <c r="BD45" s="37">
        <v>0</v>
      </c>
      <c r="BE45" s="37">
        <v>0</v>
      </c>
      <c r="BF45" s="37">
        <v>0</v>
      </c>
      <c r="BG45" s="37">
        <v>0</v>
      </c>
      <c r="BH45" s="43">
        <f t="shared" ref="BH45" si="143">SUM(BI45:BL45)</f>
        <v>0</v>
      </c>
      <c r="BI45" s="37">
        <v>0</v>
      </c>
      <c r="BJ45" s="37">
        <v>0</v>
      </c>
      <c r="BK45" s="37">
        <v>0</v>
      </c>
      <c r="BL45" s="37">
        <v>0</v>
      </c>
    </row>
    <row r="46" spans="1:64" ht="33" x14ac:dyDescent="0.25">
      <c r="A46" s="32" t="s">
        <v>170</v>
      </c>
      <c r="B46" s="33" t="s">
        <v>85</v>
      </c>
      <c r="C46" s="34" t="s">
        <v>24</v>
      </c>
      <c r="D46" s="34" t="s">
        <v>59</v>
      </c>
      <c r="E46" s="35">
        <f t="shared" si="102"/>
        <v>5626</v>
      </c>
      <c r="F46" s="35">
        <f t="shared" si="103"/>
        <v>0</v>
      </c>
      <c r="G46" s="35">
        <f t="shared" si="104"/>
        <v>5344.7</v>
      </c>
      <c r="H46" s="35">
        <f t="shared" si="105"/>
        <v>281.29999999999973</v>
      </c>
      <c r="I46" s="35">
        <f t="shared" si="106"/>
        <v>0</v>
      </c>
      <c r="J46" s="36">
        <f t="shared" si="107"/>
        <v>0</v>
      </c>
      <c r="K46" s="37">
        <v>0</v>
      </c>
      <c r="L46" s="37">
        <v>0</v>
      </c>
      <c r="M46" s="37">
        <v>0</v>
      </c>
      <c r="N46" s="37">
        <v>0</v>
      </c>
      <c r="O46" s="37">
        <f t="shared" si="92"/>
        <v>0</v>
      </c>
      <c r="P46" s="37">
        <v>0</v>
      </c>
      <c r="Q46" s="37">
        <v>0</v>
      </c>
      <c r="R46" s="45">
        <f>6751.2-6751.2</f>
        <v>0</v>
      </c>
      <c r="S46" s="37">
        <v>0</v>
      </c>
      <c r="T46" s="37">
        <f t="shared" ref="T46" si="144">SUM(U46:X46)</f>
        <v>5626</v>
      </c>
      <c r="U46" s="37">
        <v>0</v>
      </c>
      <c r="V46" s="37">
        <v>5344.7</v>
      </c>
      <c r="W46" s="37">
        <f>3375.6-3094.3</f>
        <v>281.29999999999973</v>
      </c>
      <c r="X46" s="37">
        <v>0</v>
      </c>
      <c r="Y46" s="43">
        <f t="shared" ref="Y46" si="145">SUM(Z46:AC46)</f>
        <v>0</v>
      </c>
      <c r="Z46" s="37">
        <v>0</v>
      </c>
      <c r="AA46" s="37">
        <v>0</v>
      </c>
      <c r="AB46" s="37">
        <v>0</v>
      </c>
      <c r="AC46" s="37">
        <v>0</v>
      </c>
      <c r="AD46" s="43">
        <f t="shared" ref="AD46" si="146">SUM(AE46:AH46)</f>
        <v>0</v>
      </c>
      <c r="AE46" s="37">
        <v>0</v>
      </c>
      <c r="AF46" s="37">
        <v>0</v>
      </c>
      <c r="AG46" s="37">
        <v>0</v>
      </c>
      <c r="AH46" s="37">
        <v>0</v>
      </c>
      <c r="AI46" s="43">
        <f t="shared" ref="AI46" si="147">SUM(AJ46:AM46)</f>
        <v>0</v>
      </c>
      <c r="AJ46" s="37">
        <v>0</v>
      </c>
      <c r="AK46" s="37">
        <v>0</v>
      </c>
      <c r="AL46" s="37">
        <v>0</v>
      </c>
      <c r="AM46" s="37">
        <v>0</v>
      </c>
      <c r="AN46" s="43">
        <f t="shared" ref="AN46" si="148">SUM(AO46:AR46)</f>
        <v>0</v>
      </c>
      <c r="AO46" s="37">
        <v>0</v>
      </c>
      <c r="AP46" s="37">
        <v>0</v>
      </c>
      <c r="AQ46" s="37">
        <v>0</v>
      </c>
      <c r="AR46" s="37">
        <v>0</v>
      </c>
      <c r="AS46" s="43">
        <f t="shared" ref="AS46" si="149">SUM(AT46:AW46)</f>
        <v>0</v>
      </c>
      <c r="AT46" s="37">
        <v>0</v>
      </c>
      <c r="AU46" s="37">
        <v>0</v>
      </c>
      <c r="AV46" s="37">
        <v>0</v>
      </c>
      <c r="AW46" s="37">
        <v>0</v>
      </c>
      <c r="AX46" s="43">
        <f t="shared" ref="AX46" si="150">SUM(AY46:BB46)</f>
        <v>0</v>
      </c>
      <c r="AY46" s="37">
        <v>0</v>
      </c>
      <c r="AZ46" s="37">
        <v>0</v>
      </c>
      <c r="BA46" s="37">
        <v>0</v>
      </c>
      <c r="BB46" s="37">
        <v>0</v>
      </c>
      <c r="BC46" s="43">
        <f t="shared" ref="BC46" si="151">SUM(BD46:BG46)</f>
        <v>0</v>
      </c>
      <c r="BD46" s="37">
        <v>0</v>
      </c>
      <c r="BE46" s="37">
        <v>0</v>
      </c>
      <c r="BF46" s="37">
        <v>0</v>
      </c>
      <c r="BG46" s="37">
        <v>0</v>
      </c>
      <c r="BH46" s="43">
        <f t="shared" ref="BH46" si="152">SUM(BI46:BL46)</f>
        <v>0</v>
      </c>
      <c r="BI46" s="37">
        <v>0</v>
      </c>
      <c r="BJ46" s="37">
        <v>0</v>
      </c>
      <c r="BK46" s="37">
        <v>0</v>
      </c>
      <c r="BL46" s="37">
        <v>0</v>
      </c>
    </row>
    <row r="47" spans="1:64" ht="33" x14ac:dyDescent="0.25">
      <c r="A47" s="32" t="s">
        <v>171</v>
      </c>
      <c r="B47" s="33" t="s">
        <v>155</v>
      </c>
      <c r="C47" s="34" t="s">
        <v>24</v>
      </c>
      <c r="D47" s="34" t="s">
        <v>59</v>
      </c>
      <c r="E47" s="35">
        <f t="shared" si="102"/>
        <v>4438.5999999999995</v>
      </c>
      <c r="F47" s="35">
        <f t="shared" si="103"/>
        <v>0</v>
      </c>
      <c r="G47" s="35">
        <f t="shared" si="104"/>
        <v>0</v>
      </c>
      <c r="H47" s="35">
        <f t="shared" si="105"/>
        <v>4438.5999999999995</v>
      </c>
      <c r="I47" s="35">
        <f t="shared" si="106"/>
        <v>0</v>
      </c>
      <c r="J47" s="36">
        <f t="shared" si="107"/>
        <v>0</v>
      </c>
      <c r="K47" s="37">
        <v>0</v>
      </c>
      <c r="L47" s="37">
        <v>0</v>
      </c>
      <c r="M47" s="37">
        <v>0</v>
      </c>
      <c r="N47" s="37">
        <v>0</v>
      </c>
      <c r="O47" s="37">
        <f t="shared" si="92"/>
        <v>3930.6999999999994</v>
      </c>
      <c r="P47" s="37">
        <v>0</v>
      </c>
      <c r="Q47" s="37">
        <v>0</v>
      </c>
      <c r="R47" s="45">
        <f>2770.2+1399.1-238.6</f>
        <v>3930.6999999999994</v>
      </c>
      <c r="S47" s="37">
        <v>0</v>
      </c>
      <c r="T47" s="37">
        <f t="shared" ref="T47" si="153">SUM(U47:X47)</f>
        <v>507.9</v>
      </c>
      <c r="U47" s="37">
        <v>0</v>
      </c>
      <c r="V47" s="37">
        <v>0</v>
      </c>
      <c r="W47" s="37">
        <v>507.9</v>
      </c>
      <c r="X47" s="37">
        <v>0</v>
      </c>
      <c r="Y47" s="43">
        <f t="shared" ref="Y47" si="154">SUM(Z47:AC47)</f>
        <v>0</v>
      </c>
      <c r="Z47" s="37">
        <v>0</v>
      </c>
      <c r="AA47" s="37">
        <v>0</v>
      </c>
      <c r="AB47" s="37">
        <v>0</v>
      </c>
      <c r="AC47" s="37">
        <v>0</v>
      </c>
      <c r="AD47" s="43">
        <f t="shared" ref="AD47" si="155">SUM(AE47:AH47)</f>
        <v>0</v>
      </c>
      <c r="AE47" s="37">
        <v>0</v>
      </c>
      <c r="AF47" s="37">
        <v>0</v>
      </c>
      <c r="AG47" s="37">
        <v>0</v>
      </c>
      <c r="AH47" s="37">
        <v>0</v>
      </c>
      <c r="AI47" s="43">
        <f t="shared" ref="AI47" si="156">SUM(AJ47:AM47)</f>
        <v>0</v>
      </c>
      <c r="AJ47" s="37">
        <v>0</v>
      </c>
      <c r="AK47" s="37">
        <v>0</v>
      </c>
      <c r="AL47" s="37">
        <v>0</v>
      </c>
      <c r="AM47" s="37">
        <v>0</v>
      </c>
      <c r="AN47" s="43">
        <f t="shared" ref="AN47" si="157">SUM(AO47:AR47)</f>
        <v>0</v>
      </c>
      <c r="AO47" s="37">
        <v>0</v>
      </c>
      <c r="AP47" s="37">
        <v>0</v>
      </c>
      <c r="AQ47" s="37">
        <v>0</v>
      </c>
      <c r="AR47" s="37">
        <v>0</v>
      </c>
      <c r="AS47" s="43">
        <f t="shared" ref="AS47" si="158">SUM(AT47:AW47)</f>
        <v>0</v>
      </c>
      <c r="AT47" s="37">
        <v>0</v>
      </c>
      <c r="AU47" s="37">
        <v>0</v>
      </c>
      <c r="AV47" s="37">
        <v>0</v>
      </c>
      <c r="AW47" s="37">
        <v>0</v>
      </c>
      <c r="AX47" s="43">
        <f t="shared" ref="AX47" si="159">SUM(AY47:BB47)</f>
        <v>0</v>
      </c>
      <c r="AY47" s="37">
        <v>0</v>
      </c>
      <c r="AZ47" s="37">
        <v>0</v>
      </c>
      <c r="BA47" s="37">
        <v>0</v>
      </c>
      <c r="BB47" s="37">
        <v>0</v>
      </c>
      <c r="BC47" s="43">
        <f t="shared" ref="BC47" si="160">SUM(BD47:BG47)</f>
        <v>0</v>
      </c>
      <c r="BD47" s="37">
        <v>0</v>
      </c>
      <c r="BE47" s="37">
        <v>0</v>
      </c>
      <c r="BF47" s="37">
        <v>0</v>
      </c>
      <c r="BG47" s="37">
        <v>0</v>
      </c>
      <c r="BH47" s="43">
        <f t="shared" ref="BH47" si="161">SUM(BI47:BL47)</f>
        <v>0</v>
      </c>
      <c r="BI47" s="37">
        <v>0</v>
      </c>
      <c r="BJ47" s="37">
        <v>0</v>
      </c>
      <c r="BK47" s="37">
        <v>0</v>
      </c>
      <c r="BL47" s="37">
        <v>0</v>
      </c>
    </row>
    <row r="48" spans="1:64" ht="33" x14ac:dyDescent="0.25">
      <c r="A48" s="32" t="s">
        <v>172</v>
      </c>
      <c r="B48" s="33" t="s">
        <v>91</v>
      </c>
      <c r="C48" s="34" t="s">
        <v>24</v>
      </c>
      <c r="D48" s="34" t="s">
        <v>59</v>
      </c>
      <c r="E48" s="35">
        <f t="shared" si="102"/>
        <v>0</v>
      </c>
      <c r="F48" s="35">
        <f t="shared" si="103"/>
        <v>0</v>
      </c>
      <c r="G48" s="35">
        <f t="shared" si="104"/>
        <v>0</v>
      </c>
      <c r="H48" s="35">
        <f t="shared" si="105"/>
        <v>0</v>
      </c>
      <c r="I48" s="35">
        <f t="shared" si="106"/>
        <v>0</v>
      </c>
      <c r="J48" s="36">
        <f t="shared" si="107"/>
        <v>0</v>
      </c>
      <c r="K48" s="37">
        <v>0</v>
      </c>
      <c r="L48" s="37">
        <v>0</v>
      </c>
      <c r="M48" s="37">
        <v>0</v>
      </c>
      <c r="N48" s="37">
        <v>0</v>
      </c>
      <c r="O48" s="37">
        <f t="shared" si="92"/>
        <v>0</v>
      </c>
      <c r="P48" s="37">
        <v>0</v>
      </c>
      <c r="Q48" s="37">
        <f>5344.7-5344.7</f>
        <v>0</v>
      </c>
      <c r="R48" s="45">
        <f>281.3+4662.7-4662.7-281.3</f>
        <v>0</v>
      </c>
      <c r="S48" s="37">
        <v>0</v>
      </c>
      <c r="T48" s="37">
        <f t="shared" ref="T48" si="162">SUM(U48:X48)</f>
        <v>0</v>
      </c>
      <c r="U48" s="37">
        <v>0</v>
      </c>
      <c r="V48" s="37">
        <v>0</v>
      </c>
      <c r="W48" s="37">
        <v>0</v>
      </c>
      <c r="X48" s="37">
        <v>0</v>
      </c>
      <c r="Y48" s="43">
        <f t="shared" ref="Y48" si="163">SUM(Z48:AC48)</f>
        <v>0</v>
      </c>
      <c r="Z48" s="37">
        <v>0</v>
      </c>
      <c r="AA48" s="37">
        <v>0</v>
      </c>
      <c r="AB48" s="37">
        <v>0</v>
      </c>
      <c r="AC48" s="37">
        <v>0</v>
      </c>
      <c r="AD48" s="43">
        <f t="shared" ref="AD48" si="164">SUM(AE48:AH48)</f>
        <v>0</v>
      </c>
      <c r="AE48" s="37">
        <v>0</v>
      </c>
      <c r="AF48" s="37">
        <v>0</v>
      </c>
      <c r="AG48" s="37">
        <v>0</v>
      </c>
      <c r="AH48" s="37">
        <v>0</v>
      </c>
      <c r="AI48" s="43">
        <f t="shared" ref="AI48" si="165">SUM(AJ48:AM48)</f>
        <v>0</v>
      </c>
      <c r="AJ48" s="37">
        <v>0</v>
      </c>
      <c r="AK48" s="37">
        <v>0</v>
      </c>
      <c r="AL48" s="37">
        <v>0</v>
      </c>
      <c r="AM48" s="37">
        <v>0</v>
      </c>
      <c r="AN48" s="43">
        <f t="shared" ref="AN48" si="166">SUM(AO48:AR48)</f>
        <v>0</v>
      </c>
      <c r="AO48" s="37">
        <v>0</v>
      </c>
      <c r="AP48" s="37">
        <v>0</v>
      </c>
      <c r="AQ48" s="37">
        <v>0</v>
      </c>
      <c r="AR48" s="37">
        <v>0</v>
      </c>
      <c r="AS48" s="43">
        <f t="shared" ref="AS48" si="167">SUM(AT48:AW48)</f>
        <v>0</v>
      </c>
      <c r="AT48" s="37">
        <v>0</v>
      </c>
      <c r="AU48" s="37">
        <v>0</v>
      </c>
      <c r="AV48" s="37">
        <v>0</v>
      </c>
      <c r="AW48" s="37">
        <v>0</v>
      </c>
      <c r="AX48" s="43">
        <f t="shared" ref="AX48" si="168">SUM(AY48:BB48)</f>
        <v>0</v>
      </c>
      <c r="AY48" s="37">
        <v>0</v>
      </c>
      <c r="AZ48" s="37">
        <v>0</v>
      </c>
      <c r="BA48" s="37">
        <v>0</v>
      </c>
      <c r="BB48" s="37">
        <v>0</v>
      </c>
      <c r="BC48" s="43">
        <f t="shared" ref="BC48" si="169">SUM(BD48:BG48)</f>
        <v>0</v>
      </c>
      <c r="BD48" s="37">
        <v>0</v>
      </c>
      <c r="BE48" s="37">
        <v>0</v>
      </c>
      <c r="BF48" s="37">
        <v>0</v>
      </c>
      <c r="BG48" s="37">
        <v>0</v>
      </c>
      <c r="BH48" s="43">
        <f t="shared" ref="BH48" si="170">SUM(BI48:BL48)</f>
        <v>0</v>
      </c>
      <c r="BI48" s="37">
        <v>0</v>
      </c>
      <c r="BJ48" s="37">
        <v>0</v>
      </c>
      <c r="BK48" s="37">
        <v>0</v>
      </c>
      <c r="BL48" s="37">
        <v>0</v>
      </c>
    </row>
    <row r="49" spans="1:64" ht="33" x14ac:dyDescent="0.25">
      <c r="A49" s="32" t="s">
        <v>173</v>
      </c>
      <c r="B49" s="33" t="s">
        <v>71</v>
      </c>
      <c r="C49" s="34" t="s">
        <v>24</v>
      </c>
      <c r="D49" s="34" t="s">
        <v>59</v>
      </c>
      <c r="E49" s="35">
        <f t="shared" si="102"/>
        <v>1157.4000000000001</v>
      </c>
      <c r="F49" s="35">
        <f t="shared" si="103"/>
        <v>0</v>
      </c>
      <c r="G49" s="35">
        <f t="shared" si="104"/>
        <v>0</v>
      </c>
      <c r="H49" s="35">
        <f t="shared" si="105"/>
        <v>1157.4000000000001</v>
      </c>
      <c r="I49" s="35">
        <f t="shared" si="106"/>
        <v>0</v>
      </c>
      <c r="J49" s="36">
        <f t="shared" si="107"/>
        <v>0</v>
      </c>
      <c r="K49" s="37">
        <v>0</v>
      </c>
      <c r="L49" s="37">
        <v>0</v>
      </c>
      <c r="M49" s="37">
        <v>0</v>
      </c>
      <c r="N49" s="37">
        <v>0</v>
      </c>
      <c r="O49" s="37">
        <f t="shared" si="92"/>
        <v>0</v>
      </c>
      <c r="P49" s="37">
        <v>0</v>
      </c>
      <c r="Q49" s="37">
        <f>5344.7-5344.7</f>
        <v>0</v>
      </c>
      <c r="R49" s="45">
        <f>281.3+4662.7-4066.2-596.5-281.3</f>
        <v>0</v>
      </c>
      <c r="S49" s="37">
        <v>0</v>
      </c>
      <c r="T49" s="37">
        <f t="shared" ref="T49" si="171">SUM(U49:X49)</f>
        <v>1157.4000000000001</v>
      </c>
      <c r="U49" s="37">
        <v>0</v>
      </c>
      <c r="V49" s="37">
        <v>0</v>
      </c>
      <c r="W49" s="37">
        <v>1157.4000000000001</v>
      </c>
      <c r="X49" s="37">
        <v>0</v>
      </c>
      <c r="Y49" s="43">
        <f t="shared" ref="Y49" si="172">SUM(Z49:AC49)</f>
        <v>0</v>
      </c>
      <c r="Z49" s="37">
        <v>0</v>
      </c>
      <c r="AA49" s="37">
        <v>0</v>
      </c>
      <c r="AB49" s="37">
        <v>0</v>
      </c>
      <c r="AC49" s="37">
        <v>0</v>
      </c>
      <c r="AD49" s="43">
        <f t="shared" ref="AD49" si="173">SUM(AE49:AH49)</f>
        <v>0</v>
      </c>
      <c r="AE49" s="37">
        <v>0</v>
      </c>
      <c r="AF49" s="37">
        <v>0</v>
      </c>
      <c r="AG49" s="37">
        <v>0</v>
      </c>
      <c r="AH49" s="37">
        <v>0</v>
      </c>
      <c r="AI49" s="43">
        <f t="shared" ref="AI49" si="174">SUM(AJ49:AM49)</f>
        <v>0</v>
      </c>
      <c r="AJ49" s="37">
        <v>0</v>
      </c>
      <c r="AK49" s="37">
        <v>0</v>
      </c>
      <c r="AL49" s="37">
        <v>0</v>
      </c>
      <c r="AM49" s="37">
        <v>0</v>
      </c>
      <c r="AN49" s="43">
        <f t="shared" ref="AN49" si="175">SUM(AO49:AR49)</f>
        <v>0</v>
      </c>
      <c r="AO49" s="37">
        <v>0</v>
      </c>
      <c r="AP49" s="37">
        <v>0</v>
      </c>
      <c r="AQ49" s="37">
        <v>0</v>
      </c>
      <c r="AR49" s="37">
        <v>0</v>
      </c>
      <c r="AS49" s="43">
        <f t="shared" ref="AS49" si="176">SUM(AT49:AW49)</f>
        <v>0</v>
      </c>
      <c r="AT49" s="37">
        <v>0</v>
      </c>
      <c r="AU49" s="37">
        <v>0</v>
      </c>
      <c r="AV49" s="37">
        <v>0</v>
      </c>
      <c r="AW49" s="37">
        <v>0</v>
      </c>
      <c r="AX49" s="43">
        <f t="shared" ref="AX49" si="177">SUM(AY49:BB49)</f>
        <v>0</v>
      </c>
      <c r="AY49" s="37">
        <v>0</v>
      </c>
      <c r="AZ49" s="37">
        <v>0</v>
      </c>
      <c r="BA49" s="37">
        <v>0</v>
      </c>
      <c r="BB49" s="37">
        <v>0</v>
      </c>
      <c r="BC49" s="43">
        <f t="shared" ref="BC49" si="178">SUM(BD49:BG49)</f>
        <v>0</v>
      </c>
      <c r="BD49" s="37">
        <v>0</v>
      </c>
      <c r="BE49" s="37">
        <v>0</v>
      </c>
      <c r="BF49" s="37">
        <v>0</v>
      </c>
      <c r="BG49" s="37">
        <v>0</v>
      </c>
      <c r="BH49" s="43">
        <f t="shared" ref="BH49" si="179">SUM(BI49:BL49)</f>
        <v>0</v>
      </c>
      <c r="BI49" s="37">
        <v>0</v>
      </c>
      <c r="BJ49" s="37">
        <v>0</v>
      </c>
      <c r="BK49" s="37">
        <v>0</v>
      </c>
      <c r="BL49" s="37">
        <v>0</v>
      </c>
    </row>
    <row r="50" spans="1:64" ht="33" x14ac:dyDescent="0.25">
      <c r="A50" s="32" t="s">
        <v>174</v>
      </c>
      <c r="B50" s="33" t="s">
        <v>153</v>
      </c>
      <c r="C50" s="34" t="s">
        <v>24</v>
      </c>
      <c r="D50" s="34" t="s">
        <v>59</v>
      </c>
      <c r="E50" s="35">
        <f t="shared" si="102"/>
        <v>541.20000000000005</v>
      </c>
      <c r="F50" s="35">
        <f t="shared" si="103"/>
        <v>0</v>
      </c>
      <c r="G50" s="35">
        <f t="shared" si="104"/>
        <v>0</v>
      </c>
      <c r="H50" s="35">
        <f t="shared" si="105"/>
        <v>541.20000000000005</v>
      </c>
      <c r="I50" s="35">
        <f t="shared" si="106"/>
        <v>0</v>
      </c>
      <c r="J50" s="36">
        <f t="shared" si="107"/>
        <v>0</v>
      </c>
      <c r="K50" s="37">
        <v>0</v>
      </c>
      <c r="L50" s="37">
        <v>0</v>
      </c>
      <c r="M50" s="37">
        <v>0</v>
      </c>
      <c r="N50" s="37">
        <v>0</v>
      </c>
      <c r="O50" s="37">
        <f t="shared" si="92"/>
        <v>0</v>
      </c>
      <c r="P50" s="37">
        <v>0</v>
      </c>
      <c r="Q50" s="37">
        <v>0</v>
      </c>
      <c r="R50" s="45">
        <f>357.9-357.9</f>
        <v>0</v>
      </c>
      <c r="S50" s="37">
        <v>0</v>
      </c>
      <c r="T50" s="37">
        <f t="shared" ref="T50" si="180">SUM(U50:X50)</f>
        <v>541.20000000000005</v>
      </c>
      <c r="U50" s="37">
        <v>0</v>
      </c>
      <c r="V50" s="37">
        <v>0</v>
      </c>
      <c r="W50" s="37">
        <v>541.20000000000005</v>
      </c>
      <c r="X50" s="37">
        <v>0</v>
      </c>
      <c r="Y50" s="43">
        <f t="shared" ref="Y50" si="181">SUM(Z50:AC50)</f>
        <v>0</v>
      </c>
      <c r="Z50" s="37">
        <v>0</v>
      </c>
      <c r="AA50" s="37">
        <v>0</v>
      </c>
      <c r="AB50" s="37">
        <v>0</v>
      </c>
      <c r="AC50" s="37">
        <v>0</v>
      </c>
      <c r="AD50" s="43">
        <f t="shared" ref="AD50" si="182">SUM(AE50:AH50)</f>
        <v>0</v>
      </c>
      <c r="AE50" s="37">
        <v>0</v>
      </c>
      <c r="AF50" s="37">
        <v>0</v>
      </c>
      <c r="AG50" s="37">
        <v>0</v>
      </c>
      <c r="AH50" s="37">
        <v>0</v>
      </c>
      <c r="AI50" s="43">
        <f t="shared" ref="AI50" si="183">SUM(AJ50:AM50)</f>
        <v>0</v>
      </c>
      <c r="AJ50" s="37">
        <v>0</v>
      </c>
      <c r="AK50" s="37">
        <v>0</v>
      </c>
      <c r="AL50" s="37">
        <v>0</v>
      </c>
      <c r="AM50" s="37">
        <v>0</v>
      </c>
      <c r="AN50" s="43">
        <f t="shared" ref="AN50" si="184">SUM(AO50:AR50)</f>
        <v>0</v>
      </c>
      <c r="AO50" s="37">
        <v>0</v>
      </c>
      <c r="AP50" s="37">
        <v>0</v>
      </c>
      <c r="AQ50" s="37">
        <v>0</v>
      </c>
      <c r="AR50" s="37">
        <v>0</v>
      </c>
      <c r="AS50" s="43">
        <f t="shared" ref="AS50" si="185">SUM(AT50:AW50)</f>
        <v>0</v>
      </c>
      <c r="AT50" s="37">
        <v>0</v>
      </c>
      <c r="AU50" s="37">
        <v>0</v>
      </c>
      <c r="AV50" s="37">
        <v>0</v>
      </c>
      <c r="AW50" s="37">
        <v>0</v>
      </c>
      <c r="AX50" s="43">
        <f t="shared" ref="AX50" si="186">SUM(AY50:BB50)</f>
        <v>0</v>
      </c>
      <c r="AY50" s="37">
        <v>0</v>
      </c>
      <c r="AZ50" s="37">
        <v>0</v>
      </c>
      <c r="BA50" s="37">
        <v>0</v>
      </c>
      <c r="BB50" s="37">
        <v>0</v>
      </c>
      <c r="BC50" s="43">
        <f t="shared" ref="BC50" si="187">SUM(BD50:BG50)</f>
        <v>0</v>
      </c>
      <c r="BD50" s="37">
        <v>0</v>
      </c>
      <c r="BE50" s="37">
        <v>0</v>
      </c>
      <c r="BF50" s="37">
        <v>0</v>
      </c>
      <c r="BG50" s="37">
        <v>0</v>
      </c>
      <c r="BH50" s="43">
        <f t="shared" ref="BH50" si="188">SUM(BI50:BL50)</f>
        <v>0</v>
      </c>
      <c r="BI50" s="37">
        <v>0</v>
      </c>
      <c r="BJ50" s="37">
        <v>0</v>
      </c>
      <c r="BK50" s="37">
        <v>0</v>
      </c>
      <c r="BL50" s="37">
        <v>0</v>
      </c>
    </row>
    <row r="51" spans="1:64" ht="33" x14ac:dyDescent="0.25">
      <c r="A51" s="32" t="s">
        <v>175</v>
      </c>
      <c r="B51" s="33" t="s">
        <v>81</v>
      </c>
      <c r="C51" s="34" t="s">
        <v>24</v>
      </c>
      <c r="D51" s="34" t="s">
        <v>59</v>
      </c>
      <c r="E51" s="35">
        <f t="shared" si="102"/>
        <v>471.5</v>
      </c>
      <c r="F51" s="35">
        <f t="shared" si="103"/>
        <v>0</v>
      </c>
      <c r="G51" s="35">
        <f t="shared" si="104"/>
        <v>0</v>
      </c>
      <c r="H51" s="35">
        <f t="shared" si="105"/>
        <v>471.5</v>
      </c>
      <c r="I51" s="35">
        <f t="shared" si="106"/>
        <v>0</v>
      </c>
      <c r="J51" s="36">
        <f t="shared" si="107"/>
        <v>0</v>
      </c>
      <c r="K51" s="37">
        <v>0</v>
      </c>
      <c r="L51" s="37">
        <v>0</v>
      </c>
      <c r="M51" s="37">
        <v>0</v>
      </c>
      <c r="N51" s="37">
        <v>0</v>
      </c>
      <c r="O51" s="37">
        <f t="shared" si="92"/>
        <v>0</v>
      </c>
      <c r="P51" s="37">
        <v>0</v>
      </c>
      <c r="Q51" s="37">
        <v>0</v>
      </c>
      <c r="R51" s="45">
        <f>119.3-119.3</f>
        <v>0</v>
      </c>
      <c r="S51" s="37">
        <v>0</v>
      </c>
      <c r="T51" s="37">
        <f t="shared" ref="T51:T56" si="189">SUM(U51:X51)</f>
        <v>471.5</v>
      </c>
      <c r="U51" s="37">
        <v>0</v>
      </c>
      <c r="V51" s="37">
        <v>0</v>
      </c>
      <c r="W51" s="37">
        <v>471.5</v>
      </c>
      <c r="X51" s="37">
        <v>0</v>
      </c>
      <c r="Y51" s="43">
        <f t="shared" ref="Y51:Y56" si="190">SUM(Z51:AC51)</f>
        <v>0</v>
      </c>
      <c r="Z51" s="37">
        <v>0</v>
      </c>
      <c r="AA51" s="37">
        <v>0</v>
      </c>
      <c r="AB51" s="37">
        <v>0</v>
      </c>
      <c r="AC51" s="37">
        <v>0</v>
      </c>
      <c r="AD51" s="43">
        <f t="shared" ref="AD51:AD56" si="191">SUM(AE51:AH51)</f>
        <v>0</v>
      </c>
      <c r="AE51" s="37">
        <v>0</v>
      </c>
      <c r="AF51" s="37">
        <v>0</v>
      </c>
      <c r="AG51" s="37">
        <v>0</v>
      </c>
      <c r="AH51" s="37">
        <v>0</v>
      </c>
      <c r="AI51" s="43">
        <f t="shared" ref="AI51:AI56" si="192">SUM(AJ51:AM51)</f>
        <v>0</v>
      </c>
      <c r="AJ51" s="37">
        <v>0</v>
      </c>
      <c r="AK51" s="37">
        <v>0</v>
      </c>
      <c r="AL51" s="37">
        <v>0</v>
      </c>
      <c r="AM51" s="37">
        <v>0</v>
      </c>
      <c r="AN51" s="43">
        <f t="shared" ref="AN51:AN56" si="193">SUM(AO51:AR51)</f>
        <v>0</v>
      </c>
      <c r="AO51" s="37">
        <v>0</v>
      </c>
      <c r="AP51" s="37">
        <v>0</v>
      </c>
      <c r="AQ51" s="37">
        <v>0</v>
      </c>
      <c r="AR51" s="37">
        <v>0</v>
      </c>
      <c r="AS51" s="43">
        <f t="shared" ref="AS51:AS56" si="194">SUM(AT51:AW51)</f>
        <v>0</v>
      </c>
      <c r="AT51" s="37">
        <v>0</v>
      </c>
      <c r="AU51" s="37">
        <v>0</v>
      </c>
      <c r="AV51" s="37">
        <v>0</v>
      </c>
      <c r="AW51" s="37">
        <v>0</v>
      </c>
      <c r="AX51" s="43">
        <f t="shared" ref="AX51:AX56" si="195">SUM(AY51:BB51)</f>
        <v>0</v>
      </c>
      <c r="AY51" s="37">
        <v>0</v>
      </c>
      <c r="AZ51" s="37">
        <v>0</v>
      </c>
      <c r="BA51" s="37">
        <v>0</v>
      </c>
      <c r="BB51" s="37">
        <v>0</v>
      </c>
      <c r="BC51" s="43">
        <f t="shared" ref="BC51:BC56" si="196">SUM(BD51:BG51)</f>
        <v>0</v>
      </c>
      <c r="BD51" s="37">
        <v>0</v>
      </c>
      <c r="BE51" s="37">
        <v>0</v>
      </c>
      <c r="BF51" s="37">
        <v>0</v>
      </c>
      <c r="BG51" s="37">
        <v>0</v>
      </c>
      <c r="BH51" s="43">
        <f t="shared" ref="BH51:BH56" si="197">SUM(BI51:BL51)</f>
        <v>0</v>
      </c>
      <c r="BI51" s="37">
        <v>0</v>
      </c>
      <c r="BJ51" s="37">
        <v>0</v>
      </c>
      <c r="BK51" s="37">
        <v>0</v>
      </c>
      <c r="BL51" s="37">
        <v>0</v>
      </c>
    </row>
    <row r="52" spans="1:64" ht="33" x14ac:dyDescent="0.25">
      <c r="A52" s="32" t="s">
        <v>176</v>
      </c>
      <c r="B52" s="33" t="s">
        <v>79</v>
      </c>
      <c r="C52" s="34" t="s">
        <v>24</v>
      </c>
      <c r="D52" s="34" t="s">
        <v>59</v>
      </c>
      <c r="E52" s="35">
        <f t="shared" si="102"/>
        <v>4032.5</v>
      </c>
      <c r="F52" s="35">
        <f t="shared" si="103"/>
        <v>0</v>
      </c>
      <c r="G52" s="35">
        <f t="shared" si="104"/>
        <v>3830.8</v>
      </c>
      <c r="H52" s="35">
        <f t="shared" si="105"/>
        <v>201.69999999999982</v>
      </c>
      <c r="I52" s="35">
        <f t="shared" si="106"/>
        <v>0</v>
      </c>
      <c r="J52" s="36">
        <f t="shared" si="107"/>
        <v>0</v>
      </c>
      <c r="K52" s="37">
        <v>0</v>
      </c>
      <c r="L52" s="37">
        <v>0</v>
      </c>
      <c r="M52" s="37">
        <v>0</v>
      </c>
      <c r="N52" s="37">
        <v>0</v>
      </c>
      <c r="O52" s="37">
        <f t="shared" si="92"/>
        <v>0</v>
      </c>
      <c r="P52" s="37">
        <v>0</v>
      </c>
      <c r="Q52" s="37">
        <v>0</v>
      </c>
      <c r="R52" s="45">
        <v>0</v>
      </c>
      <c r="S52" s="37">
        <v>0</v>
      </c>
      <c r="T52" s="37">
        <f t="shared" ref="T52" si="198">SUM(U52:X52)</f>
        <v>4032.5</v>
      </c>
      <c r="U52" s="37">
        <v>0</v>
      </c>
      <c r="V52" s="37">
        <v>3830.8</v>
      </c>
      <c r="W52" s="37">
        <f>2531.6-2329.9</f>
        <v>201.69999999999982</v>
      </c>
      <c r="X52" s="37">
        <v>0</v>
      </c>
      <c r="Y52" s="43">
        <f t="shared" ref="Y52" si="199">SUM(Z52:AC52)</f>
        <v>0</v>
      </c>
      <c r="Z52" s="37">
        <v>0</v>
      </c>
      <c r="AA52" s="37">
        <v>0</v>
      </c>
      <c r="AB52" s="37">
        <v>0</v>
      </c>
      <c r="AC52" s="37">
        <v>0</v>
      </c>
      <c r="AD52" s="43">
        <f t="shared" ref="AD52" si="200">SUM(AE52:AH52)</f>
        <v>0</v>
      </c>
      <c r="AE52" s="37">
        <v>0</v>
      </c>
      <c r="AF52" s="37">
        <v>0</v>
      </c>
      <c r="AG52" s="37">
        <v>0</v>
      </c>
      <c r="AH52" s="37">
        <v>0</v>
      </c>
      <c r="AI52" s="43">
        <f t="shared" ref="AI52" si="201">SUM(AJ52:AM52)</f>
        <v>0</v>
      </c>
      <c r="AJ52" s="37">
        <v>0</v>
      </c>
      <c r="AK52" s="37">
        <v>0</v>
      </c>
      <c r="AL52" s="37">
        <v>0</v>
      </c>
      <c r="AM52" s="37">
        <v>0</v>
      </c>
      <c r="AN52" s="43">
        <f t="shared" ref="AN52" si="202">SUM(AO52:AR52)</f>
        <v>0</v>
      </c>
      <c r="AO52" s="37">
        <v>0</v>
      </c>
      <c r="AP52" s="37">
        <v>0</v>
      </c>
      <c r="AQ52" s="37">
        <v>0</v>
      </c>
      <c r="AR52" s="37">
        <v>0</v>
      </c>
      <c r="AS52" s="43">
        <f t="shared" ref="AS52" si="203">SUM(AT52:AW52)</f>
        <v>0</v>
      </c>
      <c r="AT52" s="37">
        <v>0</v>
      </c>
      <c r="AU52" s="37">
        <v>0</v>
      </c>
      <c r="AV52" s="37">
        <v>0</v>
      </c>
      <c r="AW52" s="37">
        <v>0</v>
      </c>
      <c r="AX52" s="43">
        <f t="shared" ref="AX52" si="204">SUM(AY52:BB52)</f>
        <v>0</v>
      </c>
      <c r="AY52" s="37">
        <v>0</v>
      </c>
      <c r="AZ52" s="37">
        <v>0</v>
      </c>
      <c r="BA52" s="37">
        <v>0</v>
      </c>
      <c r="BB52" s="37">
        <v>0</v>
      </c>
      <c r="BC52" s="43">
        <f t="shared" ref="BC52" si="205">SUM(BD52:BG52)</f>
        <v>0</v>
      </c>
      <c r="BD52" s="37">
        <v>0</v>
      </c>
      <c r="BE52" s="37">
        <v>0</v>
      </c>
      <c r="BF52" s="37">
        <v>0</v>
      </c>
      <c r="BG52" s="37">
        <v>0</v>
      </c>
      <c r="BH52" s="43">
        <f t="shared" ref="BH52" si="206">SUM(BI52:BL52)</f>
        <v>0</v>
      </c>
      <c r="BI52" s="37">
        <v>0</v>
      </c>
      <c r="BJ52" s="37">
        <v>0</v>
      </c>
      <c r="BK52" s="37">
        <v>0</v>
      </c>
      <c r="BL52" s="37">
        <v>0</v>
      </c>
    </row>
    <row r="53" spans="1:64" ht="49.5" x14ac:dyDescent="0.25">
      <c r="A53" s="32" t="s">
        <v>177</v>
      </c>
      <c r="B53" s="11" t="s">
        <v>181</v>
      </c>
      <c r="C53" s="34" t="s">
        <v>24</v>
      </c>
      <c r="D53" s="34" t="s">
        <v>100</v>
      </c>
      <c r="E53" s="35">
        <f t="shared" ref="E53:I56" si="207">J53+O53+T53+Y53+AD53+AI53+AN53+AS53+AX53</f>
        <v>5400</v>
      </c>
      <c r="F53" s="35">
        <f t="shared" si="207"/>
        <v>0</v>
      </c>
      <c r="G53" s="35">
        <f t="shared" si="207"/>
        <v>0</v>
      </c>
      <c r="H53" s="35">
        <f t="shared" si="207"/>
        <v>5346</v>
      </c>
      <c r="I53" s="35">
        <f t="shared" si="207"/>
        <v>54</v>
      </c>
      <c r="J53" s="36">
        <f>SUM(K53:N53)</f>
        <v>5400</v>
      </c>
      <c r="K53" s="37">
        <v>0</v>
      </c>
      <c r="L53" s="37">
        <v>0</v>
      </c>
      <c r="M53" s="36">
        <v>5346</v>
      </c>
      <c r="N53" s="37">
        <v>54</v>
      </c>
      <c r="O53" s="37">
        <f t="shared" si="92"/>
        <v>0</v>
      </c>
      <c r="P53" s="37">
        <v>0</v>
      </c>
      <c r="Q53" s="37">
        <v>0</v>
      </c>
      <c r="R53" s="44">
        <v>0</v>
      </c>
      <c r="S53" s="37">
        <v>0</v>
      </c>
      <c r="T53" s="43">
        <f t="shared" si="189"/>
        <v>0</v>
      </c>
      <c r="U53" s="37">
        <v>0</v>
      </c>
      <c r="V53" s="37">
        <v>0</v>
      </c>
      <c r="W53" s="37">
        <v>0</v>
      </c>
      <c r="X53" s="37">
        <v>0</v>
      </c>
      <c r="Y53" s="43">
        <f t="shared" si="190"/>
        <v>0</v>
      </c>
      <c r="Z53" s="37">
        <v>0</v>
      </c>
      <c r="AA53" s="37">
        <v>0</v>
      </c>
      <c r="AB53" s="37">
        <v>0</v>
      </c>
      <c r="AC53" s="37">
        <v>0</v>
      </c>
      <c r="AD53" s="43">
        <f t="shared" si="191"/>
        <v>0</v>
      </c>
      <c r="AE53" s="37">
        <v>0</v>
      </c>
      <c r="AF53" s="37">
        <v>0</v>
      </c>
      <c r="AG53" s="37">
        <v>0</v>
      </c>
      <c r="AH53" s="37">
        <v>0</v>
      </c>
      <c r="AI53" s="43">
        <f t="shared" si="192"/>
        <v>0</v>
      </c>
      <c r="AJ53" s="37">
        <v>0</v>
      </c>
      <c r="AK53" s="37">
        <v>0</v>
      </c>
      <c r="AL53" s="37">
        <v>0</v>
      </c>
      <c r="AM53" s="37">
        <v>0</v>
      </c>
      <c r="AN53" s="43">
        <f t="shared" si="193"/>
        <v>0</v>
      </c>
      <c r="AO53" s="37">
        <v>0</v>
      </c>
      <c r="AP53" s="37">
        <v>0</v>
      </c>
      <c r="AQ53" s="37">
        <v>0</v>
      </c>
      <c r="AR53" s="37">
        <v>0</v>
      </c>
      <c r="AS53" s="43">
        <f t="shared" si="194"/>
        <v>0</v>
      </c>
      <c r="AT53" s="37">
        <v>0</v>
      </c>
      <c r="AU53" s="37">
        <v>0</v>
      </c>
      <c r="AV53" s="37">
        <v>0</v>
      </c>
      <c r="AW53" s="37">
        <v>0</v>
      </c>
      <c r="AX53" s="43">
        <f t="shared" si="195"/>
        <v>0</v>
      </c>
      <c r="AY53" s="37">
        <v>0</v>
      </c>
      <c r="AZ53" s="37">
        <v>0</v>
      </c>
      <c r="BA53" s="37">
        <v>0</v>
      </c>
      <c r="BB53" s="37">
        <v>0</v>
      </c>
      <c r="BC53" s="43">
        <f t="shared" si="196"/>
        <v>0</v>
      </c>
      <c r="BD53" s="37">
        <v>0</v>
      </c>
      <c r="BE53" s="37">
        <v>0</v>
      </c>
      <c r="BF53" s="37">
        <v>0</v>
      </c>
      <c r="BG53" s="37">
        <v>0</v>
      </c>
      <c r="BH53" s="43">
        <f t="shared" si="197"/>
        <v>0</v>
      </c>
      <c r="BI53" s="37">
        <v>0</v>
      </c>
      <c r="BJ53" s="37">
        <v>0</v>
      </c>
      <c r="BK53" s="37">
        <v>0</v>
      </c>
      <c r="BL53" s="37">
        <v>0</v>
      </c>
    </row>
    <row r="54" spans="1:64" ht="49.5" x14ac:dyDescent="0.25">
      <c r="A54" s="32" t="s">
        <v>178</v>
      </c>
      <c r="B54" s="12" t="s">
        <v>182</v>
      </c>
      <c r="C54" s="34" t="s">
        <v>24</v>
      </c>
      <c r="D54" s="34" t="s">
        <v>100</v>
      </c>
      <c r="E54" s="35">
        <f t="shared" si="207"/>
        <v>1800</v>
      </c>
      <c r="F54" s="35">
        <f t="shared" si="207"/>
        <v>0</v>
      </c>
      <c r="G54" s="35">
        <f t="shared" si="207"/>
        <v>0</v>
      </c>
      <c r="H54" s="35">
        <f t="shared" si="207"/>
        <v>1782</v>
      </c>
      <c r="I54" s="35">
        <f t="shared" si="207"/>
        <v>18</v>
      </c>
      <c r="J54" s="36">
        <f t="shared" ref="J54:J56" si="208">SUM(K54:N54)</f>
        <v>1800</v>
      </c>
      <c r="K54" s="37">
        <v>0</v>
      </c>
      <c r="L54" s="37">
        <v>0</v>
      </c>
      <c r="M54" s="36">
        <v>1782</v>
      </c>
      <c r="N54" s="37">
        <v>18</v>
      </c>
      <c r="O54" s="37">
        <f t="shared" si="92"/>
        <v>0</v>
      </c>
      <c r="P54" s="37">
        <v>0</v>
      </c>
      <c r="Q54" s="37">
        <v>0</v>
      </c>
      <c r="R54" s="44">
        <v>0</v>
      </c>
      <c r="S54" s="37">
        <v>0</v>
      </c>
      <c r="T54" s="43">
        <f t="shared" si="189"/>
        <v>0</v>
      </c>
      <c r="U54" s="37">
        <v>0</v>
      </c>
      <c r="V54" s="37">
        <v>0</v>
      </c>
      <c r="W54" s="37">
        <v>0</v>
      </c>
      <c r="X54" s="37">
        <v>0</v>
      </c>
      <c r="Y54" s="43">
        <f t="shared" si="190"/>
        <v>0</v>
      </c>
      <c r="Z54" s="37">
        <v>0</v>
      </c>
      <c r="AA54" s="37">
        <v>0</v>
      </c>
      <c r="AB54" s="37">
        <v>0</v>
      </c>
      <c r="AC54" s="37">
        <v>0</v>
      </c>
      <c r="AD54" s="43">
        <f t="shared" si="191"/>
        <v>0</v>
      </c>
      <c r="AE54" s="37">
        <v>0</v>
      </c>
      <c r="AF54" s="37">
        <v>0</v>
      </c>
      <c r="AG54" s="37">
        <v>0</v>
      </c>
      <c r="AH54" s="37">
        <v>0</v>
      </c>
      <c r="AI54" s="43">
        <f t="shared" si="192"/>
        <v>0</v>
      </c>
      <c r="AJ54" s="37">
        <v>0</v>
      </c>
      <c r="AK54" s="37">
        <v>0</v>
      </c>
      <c r="AL54" s="37">
        <v>0</v>
      </c>
      <c r="AM54" s="37">
        <v>0</v>
      </c>
      <c r="AN54" s="43">
        <f t="shared" si="193"/>
        <v>0</v>
      </c>
      <c r="AO54" s="37">
        <v>0</v>
      </c>
      <c r="AP54" s="37">
        <v>0</v>
      </c>
      <c r="AQ54" s="37">
        <v>0</v>
      </c>
      <c r="AR54" s="37">
        <v>0</v>
      </c>
      <c r="AS54" s="43">
        <f t="shared" si="194"/>
        <v>0</v>
      </c>
      <c r="AT54" s="37">
        <v>0</v>
      </c>
      <c r="AU54" s="37">
        <v>0</v>
      </c>
      <c r="AV54" s="37">
        <v>0</v>
      </c>
      <c r="AW54" s="37">
        <v>0</v>
      </c>
      <c r="AX54" s="43">
        <f t="shared" si="195"/>
        <v>0</v>
      </c>
      <c r="AY54" s="37">
        <v>0</v>
      </c>
      <c r="AZ54" s="37">
        <v>0</v>
      </c>
      <c r="BA54" s="37">
        <v>0</v>
      </c>
      <c r="BB54" s="37">
        <v>0</v>
      </c>
      <c r="BC54" s="43">
        <f t="shared" si="196"/>
        <v>0</v>
      </c>
      <c r="BD54" s="37">
        <v>0</v>
      </c>
      <c r="BE54" s="37">
        <v>0</v>
      </c>
      <c r="BF54" s="37">
        <v>0</v>
      </c>
      <c r="BG54" s="37">
        <v>0</v>
      </c>
      <c r="BH54" s="43">
        <f t="shared" si="197"/>
        <v>0</v>
      </c>
      <c r="BI54" s="37">
        <v>0</v>
      </c>
      <c r="BJ54" s="37">
        <v>0</v>
      </c>
      <c r="BK54" s="37">
        <v>0</v>
      </c>
      <c r="BL54" s="37">
        <v>0</v>
      </c>
    </row>
    <row r="55" spans="1:64" ht="49.5" x14ac:dyDescent="0.25">
      <c r="A55" s="32" t="s">
        <v>179</v>
      </c>
      <c r="B55" s="12" t="s">
        <v>183</v>
      </c>
      <c r="C55" s="34" t="s">
        <v>24</v>
      </c>
      <c r="D55" s="34" t="s">
        <v>100</v>
      </c>
      <c r="E55" s="35">
        <f t="shared" si="207"/>
        <v>1800</v>
      </c>
      <c r="F55" s="35">
        <f t="shared" si="207"/>
        <v>0</v>
      </c>
      <c r="G55" s="35">
        <f t="shared" si="207"/>
        <v>0</v>
      </c>
      <c r="H55" s="35">
        <f t="shared" si="207"/>
        <v>1782</v>
      </c>
      <c r="I55" s="35">
        <f t="shared" si="207"/>
        <v>18</v>
      </c>
      <c r="J55" s="36">
        <f t="shared" si="208"/>
        <v>1800</v>
      </c>
      <c r="K55" s="37">
        <v>0</v>
      </c>
      <c r="L55" s="37">
        <v>0</v>
      </c>
      <c r="M55" s="36">
        <v>1782</v>
      </c>
      <c r="N55" s="37">
        <v>18</v>
      </c>
      <c r="O55" s="37">
        <f t="shared" si="92"/>
        <v>0</v>
      </c>
      <c r="P55" s="37">
        <v>0</v>
      </c>
      <c r="Q55" s="37">
        <v>0</v>
      </c>
      <c r="R55" s="44">
        <v>0</v>
      </c>
      <c r="S55" s="37">
        <v>0</v>
      </c>
      <c r="T55" s="43">
        <f t="shared" si="189"/>
        <v>0</v>
      </c>
      <c r="U55" s="37">
        <v>0</v>
      </c>
      <c r="V55" s="37">
        <v>0</v>
      </c>
      <c r="W55" s="37">
        <v>0</v>
      </c>
      <c r="X55" s="37">
        <v>0</v>
      </c>
      <c r="Y55" s="43">
        <f t="shared" si="190"/>
        <v>0</v>
      </c>
      <c r="Z55" s="37">
        <v>0</v>
      </c>
      <c r="AA55" s="37">
        <v>0</v>
      </c>
      <c r="AB55" s="37">
        <v>0</v>
      </c>
      <c r="AC55" s="37">
        <v>0</v>
      </c>
      <c r="AD55" s="43">
        <f t="shared" si="191"/>
        <v>0</v>
      </c>
      <c r="AE55" s="37">
        <v>0</v>
      </c>
      <c r="AF55" s="37">
        <v>0</v>
      </c>
      <c r="AG55" s="37">
        <v>0</v>
      </c>
      <c r="AH55" s="37">
        <v>0</v>
      </c>
      <c r="AI55" s="43">
        <f t="shared" si="192"/>
        <v>0</v>
      </c>
      <c r="AJ55" s="37">
        <v>0</v>
      </c>
      <c r="AK55" s="37">
        <v>0</v>
      </c>
      <c r="AL55" s="37">
        <v>0</v>
      </c>
      <c r="AM55" s="37">
        <v>0</v>
      </c>
      <c r="AN55" s="43">
        <f t="shared" si="193"/>
        <v>0</v>
      </c>
      <c r="AO55" s="37">
        <v>0</v>
      </c>
      <c r="AP55" s="37">
        <v>0</v>
      </c>
      <c r="AQ55" s="37">
        <v>0</v>
      </c>
      <c r="AR55" s="37">
        <v>0</v>
      </c>
      <c r="AS55" s="43">
        <f t="shared" si="194"/>
        <v>0</v>
      </c>
      <c r="AT55" s="37">
        <v>0</v>
      </c>
      <c r="AU55" s="37">
        <v>0</v>
      </c>
      <c r="AV55" s="37">
        <v>0</v>
      </c>
      <c r="AW55" s="37">
        <v>0</v>
      </c>
      <c r="AX55" s="43">
        <f t="shared" si="195"/>
        <v>0</v>
      </c>
      <c r="AY55" s="37">
        <v>0</v>
      </c>
      <c r="AZ55" s="37">
        <v>0</v>
      </c>
      <c r="BA55" s="37">
        <v>0</v>
      </c>
      <c r="BB55" s="37">
        <v>0</v>
      </c>
      <c r="BC55" s="43">
        <f t="shared" si="196"/>
        <v>0</v>
      </c>
      <c r="BD55" s="37">
        <v>0</v>
      </c>
      <c r="BE55" s="37">
        <v>0</v>
      </c>
      <c r="BF55" s="37">
        <v>0</v>
      </c>
      <c r="BG55" s="37">
        <v>0</v>
      </c>
      <c r="BH55" s="43">
        <f t="shared" si="197"/>
        <v>0</v>
      </c>
      <c r="BI55" s="37">
        <v>0</v>
      </c>
      <c r="BJ55" s="37">
        <v>0</v>
      </c>
      <c r="BK55" s="37">
        <v>0</v>
      </c>
      <c r="BL55" s="37">
        <v>0</v>
      </c>
    </row>
    <row r="56" spans="1:64" ht="49.5" x14ac:dyDescent="0.25">
      <c r="A56" s="32" t="s">
        <v>180</v>
      </c>
      <c r="B56" s="12" t="s">
        <v>184</v>
      </c>
      <c r="C56" s="34" t="s">
        <v>24</v>
      </c>
      <c r="D56" s="34" t="s">
        <v>100</v>
      </c>
      <c r="E56" s="35">
        <f t="shared" si="207"/>
        <v>3024</v>
      </c>
      <c r="F56" s="35">
        <f t="shared" si="207"/>
        <v>0</v>
      </c>
      <c r="G56" s="35">
        <f t="shared" si="207"/>
        <v>0</v>
      </c>
      <c r="H56" s="35">
        <f t="shared" si="207"/>
        <v>2993.8</v>
      </c>
      <c r="I56" s="35">
        <f t="shared" si="207"/>
        <v>30.2</v>
      </c>
      <c r="J56" s="36">
        <f t="shared" si="208"/>
        <v>3024</v>
      </c>
      <c r="K56" s="37">
        <v>0</v>
      </c>
      <c r="L56" s="37">
        <v>0</v>
      </c>
      <c r="M56" s="36">
        <v>2993.8</v>
      </c>
      <c r="N56" s="37">
        <v>30.2</v>
      </c>
      <c r="O56" s="37">
        <f t="shared" ref="O56" si="209">R56</f>
        <v>0</v>
      </c>
      <c r="P56" s="37">
        <v>0</v>
      </c>
      <c r="Q56" s="37">
        <v>0</v>
      </c>
      <c r="R56" s="44">
        <v>0</v>
      </c>
      <c r="S56" s="37">
        <v>0</v>
      </c>
      <c r="T56" s="43">
        <f t="shared" si="189"/>
        <v>0</v>
      </c>
      <c r="U56" s="37">
        <v>0</v>
      </c>
      <c r="V56" s="37">
        <v>0</v>
      </c>
      <c r="W56" s="37">
        <v>0</v>
      </c>
      <c r="X56" s="37">
        <v>0</v>
      </c>
      <c r="Y56" s="43">
        <f t="shared" si="190"/>
        <v>0</v>
      </c>
      <c r="Z56" s="37">
        <v>0</v>
      </c>
      <c r="AA56" s="37">
        <v>0</v>
      </c>
      <c r="AB56" s="37">
        <v>0</v>
      </c>
      <c r="AC56" s="37">
        <v>0</v>
      </c>
      <c r="AD56" s="43">
        <f t="shared" si="191"/>
        <v>0</v>
      </c>
      <c r="AE56" s="37">
        <v>0</v>
      </c>
      <c r="AF56" s="37">
        <v>0</v>
      </c>
      <c r="AG56" s="37">
        <v>0</v>
      </c>
      <c r="AH56" s="37">
        <v>0</v>
      </c>
      <c r="AI56" s="43">
        <f t="shared" si="192"/>
        <v>0</v>
      </c>
      <c r="AJ56" s="37">
        <v>0</v>
      </c>
      <c r="AK56" s="37">
        <v>0</v>
      </c>
      <c r="AL56" s="37">
        <v>0</v>
      </c>
      <c r="AM56" s="37">
        <v>0</v>
      </c>
      <c r="AN56" s="43">
        <f t="shared" si="193"/>
        <v>0</v>
      </c>
      <c r="AO56" s="37">
        <v>0</v>
      </c>
      <c r="AP56" s="37">
        <v>0</v>
      </c>
      <c r="AQ56" s="37">
        <v>0</v>
      </c>
      <c r="AR56" s="37">
        <v>0</v>
      </c>
      <c r="AS56" s="43">
        <f t="shared" si="194"/>
        <v>0</v>
      </c>
      <c r="AT56" s="37">
        <v>0</v>
      </c>
      <c r="AU56" s="37">
        <v>0</v>
      </c>
      <c r="AV56" s="37">
        <v>0</v>
      </c>
      <c r="AW56" s="37">
        <v>0</v>
      </c>
      <c r="AX56" s="43">
        <f t="shared" si="195"/>
        <v>0</v>
      </c>
      <c r="AY56" s="37">
        <v>0</v>
      </c>
      <c r="AZ56" s="37">
        <v>0</v>
      </c>
      <c r="BA56" s="37">
        <v>0</v>
      </c>
      <c r="BB56" s="37">
        <v>0</v>
      </c>
      <c r="BC56" s="43">
        <f t="shared" si="196"/>
        <v>0</v>
      </c>
      <c r="BD56" s="37">
        <v>0</v>
      </c>
      <c r="BE56" s="37">
        <v>0</v>
      </c>
      <c r="BF56" s="37">
        <v>0</v>
      </c>
      <c r="BG56" s="37">
        <v>0</v>
      </c>
      <c r="BH56" s="43">
        <f t="shared" si="197"/>
        <v>0</v>
      </c>
      <c r="BI56" s="37">
        <v>0</v>
      </c>
      <c r="BJ56" s="37">
        <v>0</v>
      </c>
      <c r="BK56" s="37">
        <v>0</v>
      </c>
      <c r="BL56" s="37">
        <v>0</v>
      </c>
    </row>
    <row r="57" spans="1:64" ht="49.5" x14ac:dyDescent="0.25">
      <c r="A57" s="32" t="s">
        <v>202</v>
      </c>
      <c r="B57" s="33" t="s">
        <v>147</v>
      </c>
      <c r="C57" s="34" t="s">
        <v>24</v>
      </c>
      <c r="D57" s="34" t="s">
        <v>100</v>
      </c>
      <c r="E57" s="35">
        <f>J57+O57+T57+Y57+AD57+AI57+AN57+AS57+AX57</f>
        <v>460</v>
      </c>
      <c r="F57" s="35">
        <f t="shared" ref="F57" si="210">K57+P57+U57+Z57+AE57+AJ57+AO57+AT57+AY57</f>
        <v>0</v>
      </c>
      <c r="G57" s="35">
        <f t="shared" ref="G57" si="211">L57+Q57+V57+AA57+AF57+AK57+AP57+AU57+AZ57</f>
        <v>0</v>
      </c>
      <c r="H57" s="35">
        <f t="shared" ref="H57" si="212">M57+R57+W57+AB57+AG57+AL57+AQ57+AV57+BA57</f>
        <v>455.4</v>
      </c>
      <c r="I57" s="35">
        <f t="shared" ref="I57" si="213">N57+S57+X57+AC57+AH57+AM57+AR57+AW57+BB57</f>
        <v>4.5999999999999996</v>
      </c>
      <c r="J57" s="36">
        <f>M57+N57</f>
        <v>460</v>
      </c>
      <c r="K57" s="37">
        <v>0</v>
      </c>
      <c r="L57" s="37">
        <v>0</v>
      </c>
      <c r="M57" s="36">
        <v>455.4</v>
      </c>
      <c r="N57" s="37">
        <v>4.5999999999999996</v>
      </c>
      <c r="O57" s="37">
        <f t="shared" ref="O57" si="214">R57</f>
        <v>0</v>
      </c>
      <c r="P57" s="37">
        <v>0</v>
      </c>
      <c r="Q57" s="37">
        <v>0</v>
      </c>
      <c r="R57" s="44">
        <v>0</v>
      </c>
      <c r="S57" s="37">
        <v>0</v>
      </c>
      <c r="T57" s="43">
        <f>SUM(U57:X57)</f>
        <v>0</v>
      </c>
      <c r="U57" s="37">
        <v>0</v>
      </c>
      <c r="V57" s="37">
        <v>0</v>
      </c>
      <c r="W57" s="37">
        <v>0</v>
      </c>
      <c r="X57" s="37">
        <v>0</v>
      </c>
      <c r="Y57" s="43">
        <f>SUM(Z57:AC57)</f>
        <v>0</v>
      </c>
      <c r="Z57" s="37">
        <v>0</v>
      </c>
      <c r="AA57" s="37">
        <v>0</v>
      </c>
      <c r="AB57" s="37">
        <v>0</v>
      </c>
      <c r="AC57" s="37">
        <v>0</v>
      </c>
      <c r="AD57" s="43">
        <f>SUM(AE57:AH57)</f>
        <v>0</v>
      </c>
      <c r="AE57" s="37">
        <v>0</v>
      </c>
      <c r="AF57" s="37">
        <v>0</v>
      </c>
      <c r="AG57" s="37">
        <v>0</v>
      </c>
      <c r="AH57" s="37">
        <v>0</v>
      </c>
      <c r="AI57" s="43">
        <f>SUM(AJ57:AM57)</f>
        <v>0</v>
      </c>
      <c r="AJ57" s="37">
        <v>0</v>
      </c>
      <c r="AK57" s="37">
        <v>0</v>
      </c>
      <c r="AL57" s="37">
        <v>0</v>
      </c>
      <c r="AM57" s="37">
        <v>0</v>
      </c>
      <c r="AN57" s="43">
        <f>SUM(AO57:AR57)</f>
        <v>0</v>
      </c>
      <c r="AO57" s="37">
        <v>0</v>
      </c>
      <c r="AP57" s="37">
        <v>0</v>
      </c>
      <c r="AQ57" s="37">
        <v>0</v>
      </c>
      <c r="AR57" s="37">
        <v>0</v>
      </c>
      <c r="AS57" s="43">
        <f>SUM(AT57:AW57)</f>
        <v>0</v>
      </c>
      <c r="AT57" s="37">
        <v>0</v>
      </c>
      <c r="AU57" s="37">
        <v>0</v>
      </c>
      <c r="AV57" s="37">
        <v>0</v>
      </c>
      <c r="AW57" s="37">
        <v>0</v>
      </c>
      <c r="AX57" s="43">
        <f>SUM(AY57:BB57)</f>
        <v>0</v>
      </c>
      <c r="AY57" s="37">
        <v>0</v>
      </c>
      <c r="AZ57" s="37">
        <v>0</v>
      </c>
      <c r="BA57" s="37">
        <v>0</v>
      </c>
      <c r="BB57" s="37">
        <v>0</v>
      </c>
      <c r="BC57" s="43">
        <f>SUM(BD57:BG57)</f>
        <v>0</v>
      </c>
      <c r="BD57" s="37">
        <v>0</v>
      </c>
      <c r="BE57" s="37">
        <v>0</v>
      </c>
      <c r="BF57" s="37">
        <v>0</v>
      </c>
      <c r="BG57" s="37">
        <v>0</v>
      </c>
      <c r="BH57" s="43">
        <f>SUM(BI57:BL57)</f>
        <v>0</v>
      </c>
      <c r="BI57" s="37">
        <v>0</v>
      </c>
      <c r="BJ57" s="37">
        <v>0</v>
      </c>
      <c r="BK57" s="37">
        <v>0</v>
      </c>
      <c r="BL57" s="37">
        <v>0</v>
      </c>
    </row>
    <row r="58" spans="1:64" ht="49.5" x14ac:dyDescent="0.25">
      <c r="A58" s="32" t="s">
        <v>203</v>
      </c>
      <c r="B58" s="33" t="s">
        <v>148</v>
      </c>
      <c r="C58" s="34" t="s">
        <v>24</v>
      </c>
      <c r="D58" s="34" t="s">
        <v>100</v>
      </c>
      <c r="E58" s="35">
        <f t="shared" ref="E58" si="215">J58+O58+T58+Y58+AD58+AI58+AN58+AS58+AX58</f>
        <v>80</v>
      </c>
      <c r="F58" s="35">
        <f t="shared" ref="F58" si="216">K58+P58+U58+Z58+AE58+AJ58+AO58+AT58+AY58</f>
        <v>0</v>
      </c>
      <c r="G58" s="35">
        <f t="shared" ref="G58" si="217">L58+Q58+V58+AA58+AF58+AK58+AP58+AU58+AZ58</f>
        <v>0</v>
      </c>
      <c r="H58" s="35">
        <f t="shared" ref="H58" si="218">M58+R58+W58+AB58+AG58+AL58+AQ58+AV58+BA58</f>
        <v>79.2</v>
      </c>
      <c r="I58" s="35">
        <f t="shared" ref="I58" si="219">N58+S58+X58+AC58+AH58+AM58+AR58+AW58+BB58</f>
        <v>0.8</v>
      </c>
      <c r="J58" s="36">
        <f>SUM(K58:N58)</f>
        <v>80</v>
      </c>
      <c r="K58" s="37">
        <v>0</v>
      </c>
      <c r="L58" s="37">
        <v>0</v>
      </c>
      <c r="M58" s="36">
        <v>79.2</v>
      </c>
      <c r="N58" s="37">
        <v>0.8</v>
      </c>
      <c r="O58" s="37">
        <f t="shared" ref="O58" si="220">R58</f>
        <v>0</v>
      </c>
      <c r="P58" s="37">
        <v>0</v>
      </c>
      <c r="Q58" s="37">
        <v>0</v>
      </c>
      <c r="R58" s="44">
        <v>0</v>
      </c>
      <c r="S58" s="37">
        <v>0</v>
      </c>
      <c r="T58" s="43">
        <f>SUM(U58:X58)</f>
        <v>0</v>
      </c>
      <c r="U58" s="37">
        <v>0</v>
      </c>
      <c r="V58" s="37">
        <v>0</v>
      </c>
      <c r="W58" s="37">
        <v>0</v>
      </c>
      <c r="X58" s="37">
        <v>0</v>
      </c>
      <c r="Y58" s="43">
        <f>SUM(Z58:AC58)</f>
        <v>0</v>
      </c>
      <c r="Z58" s="37">
        <v>0</v>
      </c>
      <c r="AA58" s="37">
        <v>0</v>
      </c>
      <c r="AB58" s="37">
        <v>0</v>
      </c>
      <c r="AC58" s="37">
        <v>0</v>
      </c>
      <c r="AD58" s="43">
        <f>SUM(AE58:AH58)</f>
        <v>0</v>
      </c>
      <c r="AE58" s="37">
        <v>0</v>
      </c>
      <c r="AF58" s="37">
        <v>0</v>
      </c>
      <c r="AG58" s="37">
        <v>0</v>
      </c>
      <c r="AH58" s="37">
        <v>0</v>
      </c>
      <c r="AI58" s="43">
        <f>SUM(AJ58:AM58)</f>
        <v>0</v>
      </c>
      <c r="AJ58" s="37">
        <v>0</v>
      </c>
      <c r="AK58" s="37">
        <v>0</v>
      </c>
      <c r="AL58" s="37">
        <v>0</v>
      </c>
      <c r="AM58" s="37">
        <v>0</v>
      </c>
      <c r="AN58" s="43">
        <f>SUM(AO58:AR58)</f>
        <v>0</v>
      </c>
      <c r="AO58" s="37">
        <v>0</v>
      </c>
      <c r="AP58" s="37">
        <v>0</v>
      </c>
      <c r="AQ58" s="37">
        <v>0</v>
      </c>
      <c r="AR58" s="37">
        <v>0</v>
      </c>
      <c r="AS58" s="43">
        <f>SUM(AT58:AW58)</f>
        <v>0</v>
      </c>
      <c r="AT58" s="37">
        <v>0</v>
      </c>
      <c r="AU58" s="37">
        <v>0</v>
      </c>
      <c r="AV58" s="37">
        <v>0</v>
      </c>
      <c r="AW58" s="37">
        <v>0</v>
      </c>
      <c r="AX58" s="43">
        <f>SUM(AY58:BB58)</f>
        <v>0</v>
      </c>
      <c r="AY58" s="37">
        <v>0</v>
      </c>
      <c r="AZ58" s="37">
        <v>0</v>
      </c>
      <c r="BA58" s="37">
        <v>0</v>
      </c>
      <c r="BB58" s="37">
        <v>0</v>
      </c>
      <c r="BC58" s="43">
        <f>SUM(BD58:BG58)</f>
        <v>0</v>
      </c>
      <c r="BD58" s="37">
        <v>0</v>
      </c>
      <c r="BE58" s="37">
        <v>0</v>
      </c>
      <c r="BF58" s="37">
        <v>0</v>
      </c>
      <c r="BG58" s="37">
        <v>0</v>
      </c>
      <c r="BH58" s="43">
        <f>SUM(BI58:BL58)</f>
        <v>0</v>
      </c>
      <c r="BI58" s="37">
        <v>0</v>
      </c>
      <c r="BJ58" s="37">
        <v>0</v>
      </c>
      <c r="BK58" s="37">
        <v>0</v>
      </c>
      <c r="BL58" s="37">
        <v>0</v>
      </c>
    </row>
    <row r="59" spans="1:64" ht="49.5" x14ac:dyDescent="0.25">
      <c r="A59" s="32" t="s">
        <v>204</v>
      </c>
      <c r="B59" s="47" t="s">
        <v>149</v>
      </c>
      <c r="C59" s="34" t="s">
        <v>24</v>
      </c>
      <c r="D59" s="34" t="s">
        <v>100</v>
      </c>
      <c r="E59" s="35">
        <f t="shared" ref="E59:E61" si="221">J59+O59+T59+Y59+AD59+AI59+AN59+AS59+AX59</f>
        <v>80</v>
      </c>
      <c r="F59" s="35">
        <f t="shared" ref="F59:F61" si="222">K59+P59+U59+Z59+AE59+AJ59+AO59+AT59+AY59</f>
        <v>0</v>
      </c>
      <c r="G59" s="35">
        <f t="shared" ref="G59:G61" si="223">L59+Q59+V59+AA59+AF59+AK59+AP59+AU59+AZ59</f>
        <v>0</v>
      </c>
      <c r="H59" s="35">
        <f t="shared" ref="H59:H61" si="224">M59+R59+W59+AB59+AG59+AL59+AQ59+AV59+BA59</f>
        <v>79.2</v>
      </c>
      <c r="I59" s="35">
        <f t="shared" ref="I59:I61" si="225">N59+S59+X59+AC59+AH59+AM59+AR59+AW59+BB59</f>
        <v>0.8</v>
      </c>
      <c r="J59" s="36">
        <f t="shared" ref="J59:J61" si="226">SUM(K59:N59)</f>
        <v>80</v>
      </c>
      <c r="K59" s="37">
        <v>0</v>
      </c>
      <c r="L59" s="37">
        <v>0</v>
      </c>
      <c r="M59" s="36">
        <v>79.2</v>
      </c>
      <c r="N59" s="37">
        <v>0.8</v>
      </c>
      <c r="O59" s="37">
        <f t="shared" ref="O59:O62" si="227">R59</f>
        <v>0</v>
      </c>
      <c r="P59" s="37">
        <v>0</v>
      </c>
      <c r="Q59" s="37">
        <v>0</v>
      </c>
      <c r="R59" s="44">
        <v>0</v>
      </c>
      <c r="S59" s="37">
        <v>0</v>
      </c>
      <c r="T59" s="43">
        <f>SUM(U59:X59)</f>
        <v>0</v>
      </c>
      <c r="U59" s="37">
        <v>0</v>
      </c>
      <c r="V59" s="37">
        <v>0</v>
      </c>
      <c r="W59" s="37">
        <v>0</v>
      </c>
      <c r="X59" s="37">
        <v>0</v>
      </c>
      <c r="Y59" s="43">
        <f>SUM(Z59:AC59)</f>
        <v>0</v>
      </c>
      <c r="Z59" s="37">
        <v>0</v>
      </c>
      <c r="AA59" s="37">
        <v>0</v>
      </c>
      <c r="AB59" s="37">
        <v>0</v>
      </c>
      <c r="AC59" s="37">
        <v>0</v>
      </c>
      <c r="AD59" s="43">
        <f>SUM(AE59:AH59)</f>
        <v>0</v>
      </c>
      <c r="AE59" s="37">
        <v>0</v>
      </c>
      <c r="AF59" s="37">
        <v>0</v>
      </c>
      <c r="AG59" s="37">
        <v>0</v>
      </c>
      <c r="AH59" s="37">
        <v>0</v>
      </c>
      <c r="AI59" s="43">
        <f>SUM(AJ59:AM59)</f>
        <v>0</v>
      </c>
      <c r="AJ59" s="37">
        <v>0</v>
      </c>
      <c r="AK59" s="37">
        <v>0</v>
      </c>
      <c r="AL59" s="37">
        <v>0</v>
      </c>
      <c r="AM59" s="37">
        <v>0</v>
      </c>
      <c r="AN59" s="43">
        <f>SUM(AO59:AR59)</f>
        <v>0</v>
      </c>
      <c r="AO59" s="37">
        <v>0</v>
      </c>
      <c r="AP59" s="37">
        <v>0</v>
      </c>
      <c r="AQ59" s="37">
        <v>0</v>
      </c>
      <c r="AR59" s="37">
        <v>0</v>
      </c>
      <c r="AS59" s="43">
        <f>SUM(AT59:AW59)</f>
        <v>0</v>
      </c>
      <c r="AT59" s="37">
        <v>0</v>
      </c>
      <c r="AU59" s="37">
        <v>0</v>
      </c>
      <c r="AV59" s="37">
        <v>0</v>
      </c>
      <c r="AW59" s="37">
        <v>0</v>
      </c>
      <c r="AX59" s="43">
        <f>SUM(AY59:BB59)</f>
        <v>0</v>
      </c>
      <c r="AY59" s="37">
        <v>0</v>
      </c>
      <c r="AZ59" s="37">
        <v>0</v>
      </c>
      <c r="BA59" s="37">
        <v>0</v>
      </c>
      <c r="BB59" s="37">
        <v>0</v>
      </c>
      <c r="BC59" s="43">
        <f>SUM(BD59:BG59)</f>
        <v>0</v>
      </c>
      <c r="BD59" s="37">
        <v>0</v>
      </c>
      <c r="BE59" s="37">
        <v>0</v>
      </c>
      <c r="BF59" s="37">
        <v>0</v>
      </c>
      <c r="BG59" s="37">
        <v>0</v>
      </c>
      <c r="BH59" s="43">
        <f>SUM(BI59:BL59)</f>
        <v>0</v>
      </c>
      <c r="BI59" s="37">
        <v>0</v>
      </c>
      <c r="BJ59" s="37">
        <v>0</v>
      </c>
      <c r="BK59" s="37">
        <v>0</v>
      </c>
      <c r="BL59" s="37">
        <v>0</v>
      </c>
    </row>
    <row r="60" spans="1:64" ht="49.5" x14ac:dyDescent="0.25">
      <c r="A60" s="32" t="s">
        <v>205</v>
      </c>
      <c r="B60" s="47" t="s">
        <v>150</v>
      </c>
      <c r="C60" s="34" t="s">
        <v>24</v>
      </c>
      <c r="D60" s="34" t="s">
        <v>100</v>
      </c>
      <c r="E60" s="35">
        <f t="shared" si="221"/>
        <v>80</v>
      </c>
      <c r="F60" s="35">
        <f t="shared" si="222"/>
        <v>0</v>
      </c>
      <c r="G60" s="35">
        <f t="shared" si="223"/>
        <v>0</v>
      </c>
      <c r="H60" s="35">
        <f t="shared" si="224"/>
        <v>79.2</v>
      </c>
      <c r="I60" s="35">
        <f t="shared" si="225"/>
        <v>0.8</v>
      </c>
      <c r="J60" s="36">
        <f t="shared" si="226"/>
        <v>80</v>
      </c>
      <c r="K60" s="37">
        <v>0</v>
      </c>
      <c r="L60" s="37">
        <v>0</v>
      </c>
      <c r="M60" s="36">
        <v>79.2</v>
      </c>
      <c r="N60" s="37">
        <v>0.8</v>
      </c>
      <c r="O60" s="37">
        <f t="shared" si="227"/>
        <v>0</v>
      </c>
      <c r="P60" s="37">
        <v>0</v>
      </c>
      <c r="Q60" s="37">
        <v>0</v>
      </c>
      <c r="R60" s="44">
        <v>0</v>
      </c>
      <c r="S60" s="37">
        <v>0</v>
      </c>
      <c r="T60" s="43">
        <f>SUM(U60:X60)</f>
        <v>0</v>
      </c>
      <c r="U60" s="37">
        <v>0</v>
      </c>
      <c r="V60" s="37">
        <v>0</v>
      </c>
      <c r="W60" s="37">
        <v>0</v>
      </c>
      <c r="X60" s="37">
        <v>0</v>
      </c>
      <c r="Y60" s="43">
        <f>SUM(Z60:AC60)</f>
        <v>0</v>
      </c>
      <c r="Z60" s="37">
        <v>0</v>
      </c>
      <c r="AA60" s="37">
        <v>0</v>
      </c>
      <c r="AB60" s="37">
        <v>0</v>
      </c>
      <c r="AC60" s="37">
        <v>0</v>
      </c>
      <c r="AD60" s="43">
        <f>SUM(AE60:AH60)</f>
        <v>0</v>
      </c>
      <c r="AE60" s="37">
        <v>0</v>
      </c>
      <c r="AF60" s="37">
        <v>0</v>
      </c>
      <c r="AG60" s="37">
        <v>0</v>
      </c>
      <c r="AH60" s="37">
        <v>0</v>
      </c>
      <c r="AI60" s="43">
        <f>SUM(AJ60:AM60)</f>
        <v>0</v>
      </c>
      <c r="AJ60" s="37">
        <v>0</v>
      </c>
      <c r="AK60" s="37">
        <v>0</v>
      </c>
      <c r="AL60" s="37">
        <v>0</v>
      </c>
      <c r="AM60" s="37">
        <v>0</v>
      </c>
      <c r="AN60" s="43">
        <f>SUM(AO60:AR60)</f>
        <v>0</v>
      </c>
      <c r="AO60" s="37">
        <v>0</v>
      </c>
      <c r="AP60" s="37">
        <v>0</v>
      </c>
      <c r="AQ60" s="37">
        <v>0</v>
      </c>
      <c r="AR60" s="37">
        <v>0</v>
      </c>
      <c r="AS60" s="43">
        <f>SUM(AT60:AW60)</f>
        <v>0</v>
      </c>
      <c r="AT60" s="37">
        <v>0</v>
      </c>
      <c r="AU60" s="37">
        <v>0</v>
      </c>
      <c r="AV60" s="37">
        <v>0</v>
      </c>
      <c r="AW60" s="37">
        <v>0</v>
      </c>
      <c r="AX60" s="43">
        <f>SUM(AY60:BB60)</f>
        <v>0</v>
      </c>
      <c r="AY60" s="37">
        <v>0</v>
      </c>
      <c r="AZ60" s="37">
        <v>0</v>
      </c>
      <c r="BA60" s="37">
        <v>0</v>
      </c>
      <c r="BB60" s="37">
        <v>0</v>
      </c>
      <c r="BC60" s="43">
        <f>SUM(BD60:BG60)</f>
        <v>0</v>
      </c>
      <c r="BD60" s="37">
        <v>0</v>
      </c>
      <c r="BE60" s="37">
        <v>0</v>
      </c>
      <c r="BF60" s="37">
        <v>0</v>
      </c>
      <c r="BG60" s="37">
        <v>0</v>
      </c>
      <c r="BH60" s="43">
        <f>SUM(BI60:BL60)</f>
        <v>0</v>
      </c>
      <c r="BI60" s="37">
        <v>0</v>
      </c>
      <c r="BJ60" s="37">
        <v>0</v>
      </c>
      <c r="BK60" s="37">
        <v>0</v>
      </c>
      <c r="BL60" s="37">
        <v>0</v>
      </c>
    </row>
    <row r="61" spans="1:64" ht="49.5" x14ac:dyDescent="0.25">
      <c r="A61" s="32" t="s">
        <v>206</v>
      </c>
      <c r="B61" s="47" t="s">
        <v>151</v>
      </c>
      <c r="C61" s="34" t="s">
        <v>24</v>
      </c>
      <c r="D61" s="34" t="s">
        <v>100</v>
      </c>
      <c r="E61" s="35">
        <f t="shared" si="221"/>
        <v>80</v>
      </c>
      <c r="F61" s="35">
        <f t="shared" si="222"/>
        <v>0</v>
      </c>
      <c r="G61" s="35">
        <f t="shared" si="223"/>
        <v>0</v>
      </c>
      <c r="H61" s="35">
        <f t="shared" si="224"/>
        <v>79.2</v>
      </c>
      <c r="I61" s="35">
        <f t="shared" si="225"/>
        <v>0.8</v>
      </c>
      <c r="J61" s="36">
        <f t="shared" si="226"/>
        <v>80</v>
      </c>
      <c r="K61" s="37">
        <v>0</v>
      </c>
      <c r="L61" s="37">
        <v>0</v>
      </c>
      <c r="M61" s="36">
        <v>79.2</v>
      </c>
      <c r="N61" s="37">
        <v>0.8</v>
      </c>
      <c r="O61" s="37">
        <f t="shared" si="227"/>
        <v>0</v>
      </c>
      <c r="P61" s="37">
        <v>0</v>
      </c>
      <c r="Q61" s="37">
        <v>0</v>
      </c>
      <c r="R61" s="44">
        <v>0</v>
      </c>
      <c r="S61" s="37">
        <v>0</v>
      </c>
      <c r="T61" s="43">
        <f>SUM(U61:X61)</f>
        <v>0</v>
      </c>
      <c r="U61" s="37">
        <v>0</v>
      </c>
      <c r="V61" s="37">
        <v>0</v>
      </c>
      <c r="W61" s="37">
        <v>0</v>
      </c>
      <c r="X61" s="37">
        <v>0</v>
      </c>
      <c r="Y61" s="43">
        <f>SUM(Z61:AC61)</f>
        <v>0</v>
      </c>
      <c r="Z61" s="37">
        <v>0</v>
      </c>
      <c r="AA61" s="37">
        <v>0</v>
      </c>
      <c r="AB61" s="37">
        <v>0</v>
      </c>
      <c r="AC61" s="37">
        <v>0</v>
      </c>
      <c r="AD61" s="43">
        <f>SUM(AE61:AH61)</f>
        <v>0</v>
      </c>
      <c r="AE61" s="37">
        <v>0</v>
      </c>
      <c r="AF61" s="37">
        <v>0</v>
      </c>
      <c r="AG61" s="37">
        <v>0</v>
      </c>
      <c r="AH61" s="37">
        <v>0</v>
      </c>
      <c r="AI61" s="43">
        <f>SUM(AJ61:AM61)</f>
        <v>0</v>
      </c>
      <c r="AJ61" s="37">
        <v>0</v>
      </c>
      <c r="AK61" s="37">
        <v>0</v>
      </c>
      <c r="AL61" s="37">
        <v>0</v>
      </c>
      <c r="AM61" s="37">
        <v>0</v>
      </c>
      <c r="AN61" s="43">
        <f>SUM(AO61:AR61)</f>
        <v>0</v>
      </c>
      <c r="AO61" s="37">
        <v>0</v>
      </c>
      <c r="AP61" s="37">
        <v>0</v>
      </c>
      <c r="AQ61" s="37">
        <v>0</v>
      </c>
      <c r="AR61" s="37">
        <v>0</v>
      </c>
      <c r="AS61" s="43">
        <f>SUM(AT61:AW61)</f>
        <v>0</v>
      </c>
      <c r="AT61" s="37">
        <v>0</v>
      </c>
      <c r="AU61" s="37">
        <v>0</v>
      </c>
      <c r="AV61" s="37">
        <v>0</v>
      </c>
      <c r="AW61" s="37">
        <v>0</v>
      </c>
      <c r="AX61" s="43">
        <f>SUM(AY61:BB61)</f>
        <v>0</v>
      </c>
      <c r="AY61" s="37">
        <v>0</v>
      </c>
      <c r="AZ61" s="37">
        <v>0</v>
      </c>
      <c r="BA61" s="37">
        <v>0</v>
      </c>
      <c r="BB61" s="37">
        <v>0</v>
      </c>
      <c r="BC61" s="43">
        <f>SUM(BD61:BG61)</f>
        <v>0</v>
      </c>
      <c r="BD61" s="37">
        <v>0</v>
      </c>
      <c r="BE61" s="37">
        <v>0</v>
      </c>
      <c r="BF61" s="37">
        <v>0</v>
      </c>
      <c r="BG61" s="37">
        <v>0</v>
      </c>
      <c r="BH61" s="43">
        <f>SUM(BI61:BL61)</f>
        <v>0</v>
      </c>
      <c r="BI61" s="37">
        <v>0</v>
      </c>
      <c r="BJ61" s="37">
        <v>0</v>
      </c>
      <c r="BK61" s="37">
        <v>0</v>
      </c>
      <c r="BL61" s="37">
        <v>0</v>
      </c>
    </row>
    <row r="62" spans="1:64" ht="82.5" x14ac:dyDescent="0.25">
      <c r="A62" s="32" t="s">
        <v>217</v>
      </c>
      <c r="B62" s="47" t="s">
        <v>218</v>
      </c>
      <c r="C62" s="34" t="s">
        <v>24</v>
      </c>
      <c r="D62" s="34" t="s">
        <v>38</v>
      </c>
      <c r="E62" s="35">
        <f t="shared" ref="E62" si="228">J62+O62+T62+Y62+AD62+AI62+AN62+AS62+AX62</f>
        <v>1875.8</v>
      </c>
      <c r="F62" s="35">
        <f t="shared" ref="F62" si="229">K62+P62+U62+Z62+AE62+AJ62+AO62+AT62+AY62</f>
        <v>0</v>
      </c>
      <c r="G62" s="35">
        <f t="shared" ref="G62" si="230">L62+Q62+V62+AA62+AF62+AK62+AP62+AU62+AZ62</f>
        <v>0</v>
      </c>
      <c r="H62" s="35">
        <f t="shared" ref="H62" si="231">M62+R62+W62+AB62+AG62+AL62+AQ62+AV62+BA62</f>
        <v>1875.8</v>
      </c>
      <c r="I62" s="35">
        <f t="shared" ref="I62" si="232">N62+S62+X62+AC62+AH62+AM62+AR62+AW62+BB62</f>
        <v>0</v>
      </c>
      <c r="J62" s="36"/>
      <c r="K62" s="37"/>
      <c r="L62" s="37"/>
      <c r="M62" s="36"/>
      <c r="N62" s="37"/>
      <c r="O62" s="37">
        <f t="shared" si="227"/>
        <v>1875.8</v>
      </c>
      <c r="P62" s="37"/>
      <c r="Q62" s="37"/>
      <c r="R62" s="45">
        <v>1875.8</v>
      </c>
      <c r="S62" s="37"/>
      <c r="T62" s="43"/>
      <c r="U62" s="37"/>
      <c r="V62" s="37"/>
      <c r="W62" s="37"/>
      <c r="X62" s="37"/>
      <c r="Y62" s="43"/>
      <c r="Z62" s="37"/>
      <c r="AA62" s="37"/>
      <c r="AB62" s="37"/>
      <c r="AC62" s="37"/>
      <c r="AD62" s="43"/>
      <c r="AE62" s="37"/>
      <c r="AF62" s="37"/>
      <c r="AG62" s="37"/>
      <c r="AH62" s="37"/>
      <c r="AI62" s="43"/>
      <c r="AJ62" s="37"/>
      <c r="AK62" s="37"/>
      <c r="AL62" s="37"/>
      <c r="AM62" s="37"/>
      <c r="AN62" s="43"/>
      <c r="AO62" s="37"/>
      <c r="AP62" s="37"/>
      <c r="AQ62" s="37"/>
      <c r="AR62" s="37"/>
      <c r="AS62" s="43"/>
      <c r="AT62" s="37"/>
      <c r="AU62" s="37"/>
      <c r="AV62" s="37"/>
      <c r="AW62" s="37"/>
      <c r="AX62" s="43"/>
      <c r="AY62" s="37"/>
      <c r="AZ62" s="37"/>
      <c r="BA62" s="37"/>
      <c r="BB62" s="37"/>
      <c r="BC62" s="43"/>
      <c r="BD62" s="37"/>
      <c r="BE62" s="37"/>
      <c r="BF62" s="37"/>
      <c r="BG62" s="37"/>
      <c r="BH62" s="43"/>
      <c r="BI62" s="37"/>
      <c r="BJ62" s="37"/>
      <c r="BK62" s="37"/>
      <c r="BL62" s="37"/>
    </row>
    <row r="63" spans="1:64" ht="99" x14ac:dyDescent="0.25">
      <c r="A63" s="32" t="s">
        <v>223</v>
      </c>
      <c r="B63" s="47" t="s">
        <v>224</v>
      </c>
      <c r="C63" s="34" t="s">
        <v>24</v>
      </c>
      <c r="D63" s="34" t="s">
        <v>38</v>
      </c>
      <c r="E63" s="35">
        <f t="shared" ref="E63" si="233">J63+O63+T63+Y63+AD63+AI63+AN63+AS63+AX63</f>
        <v>610.9</v>
      </c>
      <c r="F63" s="35">
        <f t="shared" ref="F63" si="234">K63+P63+U63+Z63+AE63+AJ63+AO63+AT63+AY63</f>
        <v>0</v>
      </c>
      <c r="G63" s="35">
        <f t="shared" ref="G63" si="235">L63+Q63+V63+AA63+AF63+AK63+AP63+AU63+AZ63</f>
        <v>0</v>
      </c>
      <c r="H63" s="35">
        <f t="shared" ref="H63" si="236">M63+R63+W63+AB63+AG63+AL63+AQ63+AV63+BA63</f>
        <v>610.9</v>
      </c>
      <c r="I63" s="35">
        <f t="shared" ref="I63" si="237">N63+S63+X63+AC63+AH63+AM63+AR63+AW63+BB63</f>
        <v>0</v>
      </c>
      <c r="J63" s="36"/>
      <c r="K63" s="37"/>
      <c r="L63" s="37"/>
      <c r="M63" s="36"/>
      <c r="N63" s="37"/>
      <c r="O63" s="37">
        <f t="shared" ref="O63" si="238">R63</f>
        <v>610.9</v>
      </c>
      <c r="P63" s="37"/>
      <c r="Q63" s="37"/>
      <c r="R63" s="45">
        <v>610.9</v>
      </c>
      <c r="S63" s="37"/>
      <c r="T63" s="43"/>
      <c r="U63" s="37"/>
      <c r="V63" s="37"/>
      <c r="W63" s="37"/>
      <c r="X63" s="37"/>
      <c r="Y63" s="43"/>
      <c r="Z63" s="37"/>
      <c r="AA63" s="37"/>
      <c r="AB63" s="37"/>
      <c r="AC63" s="37"/>
      <c r="AD63" s="43"/>
      <c r="AE63" s="37"/>
      <c r="AF63" s="37"/>
      <c r="AG63" s="37"/>
      <c r="AH63" s="37"/>
      <c r="AI63" s="43"/>
      <c r="AJ63" s="37"/>
      <c r="AK63" s="37"/>
      <c r="AL63" s="37"/>
      <c r="AM63" s="37"/>
      <c r="AN63" s="43"/>
      <c r="AO63" s="37"/>
      <c r="AP63" s="37"/>
      <c r="AQ63" s="37"/>
      <c r="AR63" s="37"/>
      <c r="AS63" s="43"/>
      <c r="AT63" s="37"/>
      <c r="AU63" s="37"/>
      <c r="AV63" s="37"/>
      <c r="AW63" s="37"/>
      <c r="AX63" s="43"/>
      <c r="AY63" s="37"/>
      <c r="AZ63" s="37"/>
      <c r="BA63" s="37"/>
      <c r="BB63" s="37"/>
      <c r="BC63" s="43"/>
      <c r="BD63" s="37"/>
      <c r="BE63" s="37"/>
      <c r="BF63" s="37"/>
      <c r="BG63" s="37"/>
      <c r="BH63" s="43"/>
      <c r="BI63" s="37"/>
      <c r="BJ63" s="37"/>
      <c r="BK63" s="37"/>
      <c r="BL63" s="37"/>
    </row>
    <row r="64" spans="1:64" ht="39.75" customHeight="1" x14ac:dyDescent="0.25">
      <c r="A64" s="32" t="s">
        <v>106</v>
      </c>
      <c r="B64" s="70" t="s">
        <v>185</v>
      </c>
      <c r="C64" s="71"/>
      <c r="D64" s="72"/>
      <c r="E64" s="43">
        <f>SUM(E65:E75)</f>
        <v>11875.2</v>
      </c>
      <c r="F64" s="43">
        <f t="shared" ref="F64:J64" si="239">SUM(F65:F75)</f>
        <v>0</v>
      </c>
      <c r="G64" s="43">
        <f t="shared" si="239"/>
        <v>0</v>
      </c>
      <c r="H64" s="43">
        <f t="shared" si="239"/>
        <v>11875.2</v>
      </c>
      <c r="I64" s="43">
        <f t="shared" si="239"/>
        <v>0</v>
      </c>
      <c r="J64" s="43">
        <f t="shared" si="239"/>
        <v>4245.1000000000004</v>
      </c>
      <c r="K64" s="43">
        <f t="shared" ref="K64" si="240">SUM(K65:K75)</f>
        <v>0</v>
      </c>
      <c r="L64" s="43">
        <f t="shared" ref="L64" si="241">SUM(L65:L75)</f>
        <v>0</v>
      </c>
      <c r="M64" s="43">
        <f t="shared" ref="M64" si="242">SUM(M65:M75)</f>
        <v>4245.1000000000004</v>
      </c>
      <c r="N64" s="43">
        <f t="shared" ref="N64:O64" si="243">SUM(N65:N75)</f>
        <v>0</v>
      </c>
      <c r="O64" s="43">
        <f t="shared" si="243"/>
        <v>7630.1</v>
      </c>
      <c r="P64" s="43">
        <f t="shared" ref="P64" si="244">SUM(P65:P75)</f>
        <v>0</v>
      </c>
      <c r="Q64" s="43">
        <f t="shared" ref="Q64" si="245">SUM(Q65:Q75)</f>
        <v>0</v>
      </c>
      <c r="R64" s="43">
        <f>SUM(R65:R75)</f>
        <v>7630.1</v>
      </c>
      <c r="S64" s="43">
        <f t="shared" ref="S64:T64" si="246">SUM(S65:S75)</f>
        <v>0</v>
      </c>
      <c r="T64" s="43">
        <f t="shared" si="246"/>
        <v>0</v>
      </c>
      <c r="U64" s="43">
        <f t="shared" ref="U64" si="247">SUM(U65:U75)</f>
        <v>0</v>
      </c>
      <c r="V64" s="43">
        <f t="shared" ref="V64" si="248">SUM(V65:V75)</f>
        <v>0</v>
      </c>
      <c r="W64" s="43">
        <f t="shared" ref="W64" si="249">SUM(W65:W75)</f>
        <v>0</v>
      </c>
      <c r="X64" s="43">
        <f t="shared" ref="X64:Y64" si="250">SUM(X65:X75)</f>
        <v>0</v>
      </c>
      <c r="Y64" s="43">
        <f t="shared" si="250"/>
        <v>0</v>
      </c>
      <c r="Z64" s="43">
        <f t="shared" ref="Z64" si="251">SUM(Z65:Z75)</f>
        <v>0</v>
      </c>
      <c r="AA64" s="43">
        <f t="shared" ref="AA64" si="252">SUM(AA65:AA75)</f>
        <v>0</v>
      </c>
      <c r="AB64" s="43">
        <f t="shared" ref="AB64" si="253">SUM(AB65:AB75)</f>
        <v>0</v>
      </c>
      <c r="AC64" s="43">
        <f t="shared" ref="AC64:AD64" si="254">SUM(AC65:AC75)</f>
        <v>0</v>
      </c>
      <c r="AD64" s="43">
        <f t="shared" si="254"/>
        <v>0</v>
      </c>
      <c r="AE64" s="43">
        <f t="shared" ref="AE64" si="255">SUM(AE65:AE75)</f>
        <v>0</v>
      </c>
      <c r="AF64" s="43">
        <f t="shared" ref="AF64" si="256">SUM(AF65:AF75)</f>
        <v>0</v>
      </c>
      <c r="AG64" s="43">
        <f t="shared" ref="AG64" si="257">SUM(AG65:AG75)</f>
        <v>0</v>
      </c>
      <c r="AH64" s="43">
        <f t="shared" ref="AH64:AI64" si="258">SUM(AH65:AH75)</f>
        <v>0</v>
      </c>
      <c r="AI64" s="43">
        <f t="shared" si="258"/>
        <v>0</v>
      </c>
      <c r="AJ64" s="43">
        <f t="shared" ref="AJ64" si="259">SUM(AJ65:AJ75)</f>
        <v>0</v>
      </c>
      <c r="AK64" s="43">
        <f t="shared" ref="AK64" si="260">SUM(AK65:AK75)</f>
        <v>0</v>
      </c>
      <c r="AL64" s="43">
        <f t="shared" ref="AL64" si="261">SUM(AL65:AL75)</f>
        <v>0</v>
      </c>
      <c r="AM64" s="43">
        <f t="shared" ref="AM64:AN64" si="262">SUM(AM65:AM75)</f>
        <v>0</v>
      </c>
      <c r="AN64" s="43">
        <f t="shared" si="262"/>
        <v>0</v>
      </c>
      <c r="AO64" s="43">
        <f t="shared" ref="AO64" si="263">SUM(AO65:AO75)</f>
        <v>0</v>
      </c>
      <c r="AP64" s="43">
        <f t="shared" ref="AP64" si="264">SUM(AP65:AP75)</f>
        <v>0</v>
      </c>
      <c r="AQ64" s="43">
        <f t="shared" ref="AQ64" si="265">SUM(AQ65:AQ75)</f>
        <v>0</v>
      </c>
      <c r="AR64" s="43">
        <f t="shared" ref="AR64:AS64" si="266">SUM(AR65:AR75)</f>
        <v>0</v>
      </c>
      <c r="AS64" s="43">
        <f t="shared" si="266"/>
        <v>0</v>
      </c>
      <c r="AT64" s="43">
        <f t="shared" ref="AT64" si="267">SUM(AT65:AT75)</f>
        <v>0</v>
      </c>
      <c r="AU64" s="43">
        <f t="shared" ref="AU64" si="268">SUM(AU65:AU75)</f>
        <v>0</v>
      </c>
      <c r="AV64" s="43">
        <f t="shared" ref="AV64" si="269">SUM(AV65:AV75)</f>
        <v>0</v>
      </c>
      <c r="AW64" s="43">
        <f t="shared" ref="AW64:AX64" si="270">SUM(AW65:AW75)</f>
        <v>0</v>
      </c>
      <c r="AX64" s="43">
        <f t="shared" si="270"/>
        <v>0</v>
      </c>
      <c r="AY64" s="43">
        <f t="shared" ref="AY64" si="271">SUM(AY65:AY75)</f>
        <v>0</v>
      </c>
      <c r="AZ64" s="43">
        <f t="shared" ref="AZ64" si="272">SUM(AZ65:AZ75)</f>
        <v>0</v>
      </c>
      <c r="BA64" s="43">
        <f t="shared" ref="BA64" si="273">SUM(BA65:BA75)</f>
        <v>0</v>
      </c>
      <c r="BB64" s="43">
        <f t="shared" ref="BB64:BC64" si="274">SUM(BB65:BB75)</f>
        <v>0</v>
      </c>
      <c r="BC64" s="43">
        <f t="shared" si="274"/>
        <v>0</v>
      </c>
      <c r="BD64" s="43">
        <f t="shared" ref="BD64" si="275">SUM(BD65:BD75)</f>
        <v>0</v>
      </c>
      <c r="BE64" s="43">
        <f t="shared" ref="BE64" si="276">SUM(BE65:BE75)</f>
        <v>0</v>
      </c>
      <c r="BF64" s="43">
        <f t="shared" ref="BF64" si="277">SUM(BF65:BF75)</f>
        <v>0</v>
      </c>
      <c r="BG64" s="43">
        <f t="shared" ref="BG64:BH64" si="278">SUM(BG65:BG75)</f>
        <v>0</v>
      </c>
      <c r="BH64" s="43">
        <f t="shared" si="278"/>
        <v>0</v>
      </c>
      <c r="BI64" s="43">
        <f t="shared" ref="BI64" si="279">SUM(BI65:BI75)</f>
        <v>0</v>
      </c>
      <c r="BJ64" s="43">
        <f t="shared" ref="BJ64" si="280">SUM(BJ65:BJ75)</f>
        <v>0</v>
      </c>
      <c r="BK64" s="43">
        <f t="shared" ref="BK64" si="281">SUM(BK65:BK75)</f>
        <v>0</v>
      </c>
      <c r="BL64" s="43">
        <f t="shared" ref="BL64" si="282">SUM(BL65:BL75)</f>
        <v>0</v>
      </c>
    </row>
    <row r="65" spans="1:64" ht="33" x14ac:dyDescent="0.25">
      <c r="A65" s="32" t="s">
        <v>186</v>
      </c>
      <c r="B65" s="33" t="s">
        <v>152</v>
      </c>
      <c r="C65" s="34" t="s">
        <v>24</v>
      </c>
      <c r="D65" s="34" t="s">
        <v>38</v>
      </c>
      <c r="E65" s="35">
        <f>J65+O65+T65+Y65+AD65+AI65+AN65+AS65+AX65</f>
        <v>879.4</v>
      </c>
      <c r="F65" s="35">
        <f t="shared" ref="F65" si="283">K65+P65+U65+Z65+AE65+AJ65+AO65+AT65+AY65</f>
        <v>0</v>
      </c>
      <c r="G65" s="35">
        <f t="shared" ref="G65" si="284">L65+Q65+V65+AA65+AF65+AK65+AP65+AU65+AZ65</f>
        <v>0</v>
      </c>
      <c r="H65" s="35">
        <f t="shared" ref="H65" si="285">M65+R65+W65+AB65+AG65+AL65+AQ65+AV65+BA65</f>
        <v>879.4</v>
      </c>
      <c r="I65" s="35">
        <f t="shared" ref="I65" si="286">N65+S65+X65+AC65+AH65+AM65+AR65+AW65+BB65</f>
        <v>0</v>
      </c>
      <c r="J65" s="37">
        <f t="shared" ref="J65:J73" si="287">M65</f>
        <v>0</v>
      </c>
      <c r="K65" s="37">
        <v>0</v>
      </c>
      <c r="L65" s="37">
        <v>0</v>
      </c>
      <c r="M65" s="37">
        <v>0</v>
      </c>
      <c r="N65" s="37">
        <v>0</v>
      </c>
      <c r="O65" s="36">
        <f>R65</f>
        <v>879.4</v>
      </c>
      <c r="P65" s="37">
        <v>0</v>
      </c>
      <c r="Q65" s="37">
        <v>0</v>
      </c>
      <c r="R65" s="48">
        <f>498.7+380.7</f>
        <v>879.4</v>
      </c>
      <c r="S65" s="37">
        <v>0</v>
      </c>
      <c r="T65" s="43">
        <f>SUM(U65:X65)</f>
        <v>0</v>
      </c>
      <c r="U65" s="37">
        <v>0</v>
      </c>
      <c r="V65" s="37">
        <v>0</v>
      </c>
      <c r="W65" s="37">
        <v>0</v>
      </c>
      <c r="X65" s="37">
        <v>0</v>
      </c>
      <c r="Y65" s="43">
        <f>SUM(Z65:AC65)</f>
        <v>0</v>
      </c>
      <c r="Z65" s="37">
        <v>0</v>
      </c>
      <c r="AA65" s="37">
        <v>0</v>
      </c>
      <c r="AB65" s="37">
        <v>0</v>
      </c>
      <c r="AC65" s="37">
        <v>0</v>
      </c>
      <c r="AD65" s="43">
        <f>SUM(AE65:AH65)</f>
        <v>0</v>
      </c>
      <c r="AE65" s="37">
        <v>0</v>
      </c>
      <c r="AF65" s="37">
        <v>0</v>
      </c>
      <c r="AG65" s="37">
        <v>0</v>
      </c>
      <c r="AH65" s="37">
        <v>0</v>
      </c>
      <c r="AI65" s="43">
        <f>SUM(AJ65:AM65)</f>
        <v>0</v>
      </c>
      <c r="AJ65" s="37">
        <v>0</v>
      </c>
      <c r="AK65" s="37">
        <v>0</v>
      </c>
      <c r="AL65" s="37">
        <v>0</v>
      </c>
      <c r="AM65" s="37">
        <v>0</v>
      </c>
      <c r="AN65" s="43">
        <f>SUM(AO65:AR65)</f>
        <v>0</v>
      </c>
      <c r="AO65" s="37">
        <v>0</v>
      </c>
      <c r="AP65" s="37">
        <v>0</v>
      </c>
      <c r="AQ65" s="37">
        <v>0</v>
      </c>
      <c r="AR65" s="37">
        <v>0</v>
      </c>
      <c r="AS65" s="43">
        <f>SUM(AT65:AW65)</f>
        <v>0</v>
      </c>
      <c r="AT65" s="37">
        <v>0</v>
      </c>
      <c r="AU65" s="37">
        <v>0</v>
      </c>
      <c r="AV65" s="37">
        <v>0</v>
      </c>
      <c r="AW65" s="37">
        <v>0</v>
      </c>
      <c r="AX65" s="43">
        <f>SUM(AY65:BB65)</f>
        <v>0</v>
      </c>
      <c r="AY65" s="37">
        <v>0</v>
      </c>
      <c r="AZ65" s="37">
        <v>0</v>
      </c>
      <c r="BA65" s="37">
        <v>0</v>
      </c>
      <c r="BB65" s="37">
        <v>0</v>
      </c>
      <c r="BC65" s="43">
        <f>SUM(BD65:BG65)</f>
        <v>0</v>
      </c>
      <c r="BD65" s="37">
        <v>0</v>
      </c>
      <c r="BE65" s="37">
        <v>0</v>
      </c>
      <c r="BF65" s="37">
        <v>0</v>
      </c>
      <c r="BG65" s="37">
        <v>0</v>
      </c>
      <c r="BH65" s="43">
        <f>SUM(BI65:BL65)</f>
        <v>0</v>
      </c>
      <c r="BI65" s="37">
        <v>0</v>
      </c>
      <c r="BJ65" s="37">
        <v>0</v>
      </c>
      <c r="BK65" s="37">
        <v>0</v>
      </c>
      <c r="BL65" s="37">
        <v>0</v>
      </c>
    </row>
    <row r="66" spans="1:64" ht="33" x14ac:dyDescent="0.25">
      <c r="A66" s="32" t="s">
        <v>187</v>
      </c>
      <c r="B66" s="33" t="s">
        <v>83</v>
      </c>
      <c r="C66" s="34" t="s">
        <v>24</v>
      </c>
      <c r="D66" s="34" t="s">
        <v>38</v>
      </c>
      <c r="E66" s="35">
        <f t="shared" ref="E66" si="288">J66+O66+T66+Y66+AD66+AI66+AN66+AS66+AX66</f>
        <v>3420.5</v>
      </c>
      <c r="F66" s="35">
        <f t="shared" ref="F66" si="289">K66+P66+U66+Z66+AE66+AJ66+AO66+AT66+AY66</f>
        <v>0</v>
      </c>
      <c r="G66" s="35">
        <f t="shared" ref="G66" si="290">L66+Q66+V66+AA66+AF66+AK66+AP66+AU66+AZ66</f>
        <v>0</v>
      </c>
      <c r="H66" s="35">
        <f t="shared" ref="H66" si="291">M66+R66+W66+AB66+AG66+AL66+AQ66+AV66+BA66</f>
        <v>3420.5</v>
      </c>
      <c r="I66" s="35">
        <f t="shared" ref="I66" si="292">N66+S66+X66+AC66+AH66+AM66+AR66+AW66+BB66</f>
        <v>0</v>
      </c>
      <c r="J66" s="36">
        <f>M66</f>
        <v>1441.9</v>
      </c>
      <c r="K66" s="37">
        <v>0</v>
      </c>
      <c r="L66" s="37">
        <v>0</v>
      </c>
      <c r="M66" s="36">
        <v>1441.9</v>
      </c>
      <c r="N66" s="37">
        <v>0</v>
      </c>
      <c r="O66" s="36">
        <f>R66</f>
        <v>1978.6</v>
      </c>
      <c r="P66" s="37">
        <v>0</v>
      </c>
      <c r="Q66" s="37">
        <v>0</v>
      </c>
      <c r="R66" s="48">
        <f>1122.1+856.5</f>
        <v>1978.6</v>
      </c>
      <c r="S66" s="37">
        <v>0</v>
      </c>
      <c r="T66" s="43">
        <f>SUM(U66:X66)</f>
        <v>0</v>
      </c>
      <c r="U66" s="37">
        <v>0</v>
      </c>
      <c r="V66" s="37">
        <v>0</v>
      </c>
      <c r="W66" s="37">
        <v>0</v>
      </c>
      <c r="X66" s="37">
        <v>0</v>
      </c>
      <c r="Y66" s="43">
        <f>SUM(Z66:AC66)</f>
        <v>0</v>
      </c>
      <c r="Z66" s="37">
        <v>0</v>
      </c>
      <c r="AA66" s="37">
        <v>0</v>
      </c>
      <c r="AB66" s="37">
        <v>0</v>
      </c>
      <c r="AC66" s="37">
        <v>0</v>
      </c>
      <c r="AD66" s="43">
        <f>SUM(AE66:AH66)</f>
        <v>0</v>
      </c>
      <c r="AE66" s="37">
        <v>0</v>
      </c>
      <c r="AF66" s="37">
        <v>0</v>
      </c>
      <c r="AG66" s="37">
        <v>0</v>
      </c>
      <c r="AH66" s="37">
        <v>0</v>
      </c>
      <c r="AI66" s="43">
        <f>SUM(AJ66:AM66)</f>
        <v>0</v>
      </c>
      <c r="AJ66" s="37">
        <v>0</v>
      </c>
      <c r="AK66" s="37">
        <v>0</v>
      </c>
      <c r="AL66" s="37">
        <v>0</v>
      </c>
      <c r="AM66" s="37">
        <v>0</v>
      </c>
      <c r="AN66" s="43">
        <f>SUM(AO66:AR66)</f>
        <v>0</v>
      </c>
      <c r="AO66" s="37">
        <v>0</v>
      </c>
      <c r="AP66" s="37">
        <v>0</v>
      </c>
      <c r="AQ66" s="37">
        <v>0</v>
      </c>
      <c r="AR66" s="37">
        <v>0</v>
      </c>
      <c r="AS66" s="43">
        <f>SUM(AT66:AW66)</f>
        <v>0</v>
      </c>
      <c r="AT66" s="37">
        <v>0</v>
      </c>
      <c r="AU66" s="37">
        <v>0</v>
      </c>
      <c r="AV66" s="37">
        <v>0</v>
      </c>
      <c r="AW66" s="37">
        <v>0</v>
      </c>
      <c r="AX66" s="43">
        <f>SUM(AY66:BB66)</f>
        <v>0</v>
      </c>
      <c r="AY66" s="37">
        <v>0</v>
      </c>
      <c r="AZ66" s="37">
        <v>0</v>
      </c>
      <c r="BA66" s="37">
        <v>0</v>
      </c>
      <c r="BB66" s="37">
        <v>0</v>
      </c>
      <c r="BC66" s="43">
        <f>SUM(BD66:BG66)</f>
        <v>0</v>
      </c>
      <c r="BD66" s="37">
        <v>0</v>
      </c>
      <c r="BE66" s="37">
        <v>0</v>
      </c>
      <c r="BF66" s="37">
        <v>0</v>
      </c>
      <c r="BG66" s="37">
        <v>0</v>
      </c>
      <c r="BH66" s="43">
        <f>SUM(BI66:BL66)</f>
        <v>0</v>
      </c>
      <c r="BI66" s="37">
        <v>0</v>
      </c>
      <c r="BJ66" s="37">
        <v>0</v>
      </c>
      <c r="BK66" s="37">
        <v>0</v>
      </c>
      <c r="BL66" s="37">
        <v>0</v>
      </c>
    </row>
    <row r="67" spans="1:64" ht="33" x14ac:dyDescent="0.25">
      <c r="A67" s="32" t="s">
        <v>188</v>
      </c>
      <c r="B67" s="33" t="s">
        <v>153</v>
      </c>
      <c r="C67" s="34" t="s">
        <v>24</v>
      </c>
      <c r="D67" s="34" t="s">
        <v>38</v>
      </c>
      <c r="E67" s="35">
        <f t="shared" ref="E67" si="293">J67+O67+T67+Y67+AD67+AI67+AN67+AS67+AX67</f>
        <v>723.5</v>
      </c>
      <c r="F67" s="35">
        <f t="shared" ref="F67" si="294">K67+P67+U67+Z67+AE67+AJ67+AO67+AT67+AY67</f>
        <v>0</v>
      </c>
      <c r="G67" s="35">
        <f t="shared" ref="G67" si="295">L67+Q67+V67+AA67+AF67+AK67+AP67+AU67+AZ67</f>
        <v>0</v>
      </c>
      <c r="H67" s="35">
        <f t="shared" ref="H67" si="296">M67+R67+W67+AB67+AG67+AL67+AQ67+AV67+BA67</f>
        <v>723.5</v>
      </c>
      <c r="I67" s="35">
        <f t="shared" ref="I67" si="297">N67+S67+X67+AC67+AH67+AM67+AR67+AW67+BB67</f>
        <v>0</v>
      </c>
      <c r="J67" s="37">
        <f>M67</f>
        <v>0</v>
      </c>
      <c r="K67" s="37">
        <v>0</v>
      </c>
      <c r="L67" s="37">
        <v>0</v>
      </c>
      <c r="M67" s="37">
        <v>0</v>
      </c>
      <c r="N67" s="37">
        <v>0</v>
      </c>
      <c r="O67" s="36">
        <f t="shared" ref="O67" si="298">R67</f>
        <v>723.5</v>
      </c>
      <c r="P67" s="37">
        <v>0</v>
      </c>
      <c r="Q67" s="37">
        <v>0</v>
      </c>
      <c r="R67" s="48">
        <f>438+285.5</f>
        <v>723.5</v>
      </c>
      <c r="S67" s="37">
        <v>0</v>
      </c>
      <c r="T67" s="43">
        <f t="shared" ref="T67:T72" si="299">SUM(U67:X67)</f>
        <v>0</v>
      </c>
      <c r="U67" s="37">
        <v>0</v>
      </c>
      <c r="V67" s="37">
        <v>0</v>
      </c>
      <c r="W67" s="37">
        <v>0</v>
      </c>
      <c r="X67" s="37">
        <v>0</v>
      </c>
      <c r="Y67" s="43">
        <f t="shared" ref="Y67:Y72" si="300">SUM(Z67:AC67)</f>
        <v>0</v>
      </c>
      <c r="Z67" s="37">
        <v>0</v>
      </c>
      <c r="AA67" s="37">
        <v>0</v>
      </c>
      <c r="AB67" s="37">
        <v>0</v>
      </c>
      <c r="AC67" s="37">
        <v>0</v>
      </c>
      <c r="AD67" s="43">
        <f t="shared" ref="AD67:AD72" si="301">SUM(AE67:AH67)</f>
        <v>0</v>
      </c>
      <c r="AE67" s="37">
        <v>0</v>
      </c>
      <c r="AF67" s="37">
        <v>0</v>
      </c>
      <c r="AG67" s="37">
        <v>0</v>
      </c>
      <c r="AH67" s="37">
        <v>0</v>
      </c>
      <c r="AI67" s="43">
        <f t="shared" ref="AI67:AI72" si="302">SUM(AJ67:AM67)</f>
        <v>0</v>
      </c>
      <c r="AJ67" s="37">
        <v>0</v>
      </c>
      <c r="AK67" s="37">
        <v>0</v>
      </c>
      <c r="AL67" s="37">
        <v>0</v>
      </c>
      <c r="AM67" s="37">
        <v>0</v>
      </c>
      <c r="AN67" s="43">
        <f t="shared" ref="AN67:AN72" si="303">SUM(AO67:AR67)</f>
        <v>0</v>
      </c>
      <c r="AO67" s="37">
        <v>0</v>
      </c>
      <c r="AP67" s="37">
        <v>0</v>
      </c>
      <c r="AQ67" s="37">
        <v>0</v>
      </c>
      <c r="AR67" s="37">
        <v>0</v>
      </c>
      <c r="AS67" s="43">
        <f t="shared" ref="AS67:AS72" si="304">SUM(AT67:AW67)</f>
        <v>0</v>
      </c>
      <c r="AT67" s="37">
        <v>0</v>
      </c>
      <c r="AU67" s="37">
        <v>0</v>
      </c>
      <c r="AV67" s="37">
        <v>0</v>
      </c>
      <c r="AW67" s="37">
        <v>0</v>
      </c>
      <c r="AX67" s="43">
        <f t="shared" ref="AX67:AX72" si="305">SUM(AY67:BB67)</f>
        <v>0</v>
      </c>
      <c r="AY67" s="37">
        <v>0</v>
      </c>
      <c r="AZ67" s="37">
        <v>0</v>
      </c>
      <c r="BA67" s="37">
        <v>0</v>
      </c>
      <c r="BB67" s="37">
        <v>0</v>
      </c>
      <c r="BC67" s="43">
        <f t="shared" ref="BC67:BC72" si="306">SUM(BD67:BG67)</f>
        <v>0</v>
      </c>
      <c r="BD67" s="37">
        <v>0</v>
      </c>
      <c r="BE67" s="37">
        <v>0</v>
      </c>
      <c r="BF67" s="37">
        <v>0</v>
      </c>
      <c r="BG67" s="37">
        <v>0</v>
      </c>
      <c r="BH67" s="43">
        <f t="shared" ref="BH67:BH72" si="307">SUM(BI67:BL67)</f>
        <v>0</v>
      </c>
      <c r="BI67" s="37">
        <v>0</v>
      </c>
      <c r="BJ67" s="37">
        <v>0</v>
      </c>
      <c r="BK67" s="37">
        <v>0</v>
      </c>
      <c r="BL67" s="37">
        <v>0</v>
      </c>
    </row>
    <row r="68" spans="1:64" ht="33" x14ac:dyDescent="0.25">
      <c r="A68" s="32" t="s">
        <v>189</v>
      </c>
      <c r="B68" s="33" t="s">
        <v>154</v>
      </c>
      <c r="C68" s="34" t="s">
        <v>24</v>
      </c>
      <c r="D68" s="34" t="s">
        <v>38</v>
      </c>
      <c r="E68" s="35">
        <f t="shared" ref="E68" si="308">J68+O68+T68+Y68+AD68+AI68+AN68+AS68+AX68</f>
        <v>796.7</v>
      </c>
      <c r="F68" s="35">
        <f t="shared" ref="F68" si="309">K68+P68+U68+Z68+AE68+AJ68+AO68+AT68+AY68</f>
        <v>0</v>
      </c>
      <c r="G68" s="35">
        <f t="shared" ref="G68" si="310">L68+Q68+V68+AA68+AF68+AK68+AP68+AU68+AZ68</f>
        <v>0</v>
      </c>
      <c r="H68" s="35">
        <f t="shared" ref="H68" si="311">M68+R68+W68+AB68+AG68+AL68+AQ68+AV68+BA68</f>
        <v>796.7</v>
      </c>
      <c r="I68" s="35">
        <f t="shared" ref="I68" si="312">N68+S68+X68+AC68+AH68+AM68+AR68+AW68+BB68</f>
        <v>0</v>
      </c>
      <c r="J68" s="36">
        <f t="shared" ref="J68" si="313">M68</f>
        <v>796.7</v>
      </c>
      <c r="K68" s="37">
        <v>0</v>
      </c>
      <c r="L68" s="37">
        <v>0</v>
      </c>
      <c r="M68" s="36">
        <v>796.7</v>
      </c>
      <c r="N68" s="37">
        <v>0</v>
      </c>
      <c r="O68" s="37">
        <f t="shared" ref="O68" si="314">R68</f>
        <v>0</v>
      </c>
      <c r="P68" s="37">
        <v>0</v>
      </c>
      <c r="Q68" s="37">
        <v>0</v>
      </c>
      <c r="R68" s="48">
        <v>0</v>
      </c>
      <c r="S68" s="37">
        <v>0</v>
      </c>
      <c r="T68" s="43">
        <f t="shared" si="299"/>
        <v>0</v>
      </c>
      <c r="U68" s="37">
        <v>0</v>
      </c>
      <c r="V68" s="37">
        <v>0</v>
      </c>
      <c r="W68" s="37">
        <v>0</v>
      </c>
      <c r="X68" s="37">
        <v>0</v>
      </c>
      <c r="Y68" s="43">
        <f t="shared" si="300"/>
        <v>0</v>
      </c>
      <c r="Z68" s="37">
        <v>0</v>
      </c>
      <c r="AA68" s="37">
        <v>0</v>
      </c>
      <c r="AB68" s="37">
        <v>0</v>
      </c>
      <c r="AC68" s="37">
        <v>0</v>
      </c>
      <c r="AD68" s="43">
        <f t="shared" si="301"/>
        <v>0</v>
      </c>
      <c r="AE68" s="37">
        <v>0</v>
      </c>
      <c r="AF68" s="37">
        <v>0</v>
      </c>
      <c r="AG68" s="37">
        <v>0</v>
      </c>
      <c r="AH68" s="37">
        <v>0</v>
      </c>
      <c r="AI68" s="43">
        <f t="shared" si="302"/>
        <v>0</v>
      </c>
      <c r="AJ68" s="37">
        <v>0</v>
      </c>
      <c r="AK68" s="37">
        <v>0</v>
      </c>
      <c r="AL68" s="37">
        <v>0</v>
      </c>
      <c r="AM68" s="37">
        <v>0</v>
      </c>
      <c r="AN68" s="43">
        <f t="shared" si="303"/>
        <v>0</v>
      </c>
      <c r="AO68" s="37">
        <v>0</v>
      </c>
      <c r="AP68" s="37">
        <v>0</v>
      </c>
      <c r="AQ68" s="37">
        <v>0</v>
      </c>
      <c r="AR68" s="37">
        <v>0</v>
      </c>
      <c r="AS68" s="43">
        <f t="shared" si="304"/>
        <v>0</v>
      </c>
      <c r="AT68" s="37">
        <v>0</v>
      </c>
      <c r="AU68" s="37">
        <v>0</v>
      </c>
      <c r="AV68" s="37">
        <v>0</v>
      </c>
      <c r="AW68" s="37">
        <v>0</v>
      </c>
      <c r="AX68" s="43">
        <f t="shared" si="305"/>
        <v>0</v>
      </c>
      <c r="AY68" s="37">
        <v>0</v>
      </c>
      <c r="AZ68" s="37">
        <v>0</v>
      </c>
      <c r="BA68" s="37">
        <v>0</v>
      </c>
      <c r="BB68" s="37">
        <v>0</v>
      </c>
      <c r="BC68" s="43">
        <f t="shared" si="306"/>
        <v>0</v>
      </c>
      <c r="BD68" s="37">
        <v>0</v>
      </c>
      <c r="BE68" s="37">
        <v>0</v>
      </c>
      <c r="BF68" s="37">
        <v>0</v>
      </c>
      <c r="BG68" s="37">
        <v>0</v>
      </c>
      <c r="BH68" s="43">
        <f t="shared" si="307"/>
        <v>0</v>
      </c>
      <c r="BI68" s="37">
        <v>0</v>
      </c>
      <c r="BJ68" s="37">
        <v>0</v>
      </c>
      <c r="BK68" s="37">
        <v>0</v>
      </c>
      <c r="BL68" s="37">
        <v>0</v>
      </c>
    </row>
    <row r="69" spans="1:64" ht="49.5" x14ac:dyDescent="0.25">
      <c r="A69" s="32" t="s">
        <v>190</v>
      </c>
      <c r="B69" s="33" t="s">
        <v>103</v>
      </c>
      <c r="C69" s="34" t="s">
        <v>24</v>
      </c>
      <c r="D69" s="34" t="s">
        <v>24</v>
      </c>
      <c r="E69" s="35">
        <f t="shared" ref="E69" si="315">J69+O69+T69+Y69+AD69+AI69+AN69+AS69+AX69</f>
        <v>1818.4</v>
      </c>
      <c r="F69" s="35">
        <f t="shared" ref="F69" si="316">K69+P69+U69+Z69+AE69+AJ69+AO69+AT69+AY69</f>
        <v>0</v>
      </c>
      <c r="G69" s="35">
        <f t="shared" ref="G69" si="317">L69+Q69+V69+AA69+AF69+AK69+AP69+AU69+AZ69</f>
        <v>0</v>
      </c>
      <c r="H69" s="35">
        <f t="shared" ref="H69" si="318">M69+R69+W69+AB69+AG69+AL69+AQ69+AV69+BA69</f>
        <v>1818.4</v>
      </c>
      <c r="I69" s="35">
        <f t="shared" ref="I69" si="319">N69+S69+X69+AC69+AH69+AM69+AR69+AW69+BB69</f>
        <v>0</v>
      </c>
      <c r="J69" s="37">
        <f>M69</f>
        <v>0</v>
      </c>
      <c r="K69" s="37">
        <v>0</v>
      </c>
      <c r="L69" s="37">
        <v>0</v>
      </c>
      <c r="M69" s="37">
        <f>5400-5400</f>
        <v>0</v>
      </c>
      <c r="N69" s="37">
        <v>0</v>
      </c>
      <c r="O69" s="36">
        <f t="shared" ref="O69" si="320">R69</f>
        <v>1818.4</v>
      </c>
      <c r="P69" s="37">
        <v>0</v>
      </c>
      <c r="Q69" s="37">
        <v>0</v>
      </c>
      <c r="R69" s="48">
        <f>779.2+713.7+325.5</f>
        <v>1818.4</v>
      </c>
      <c r="S69" s="37">
        <v>0</v>
      </c>
      <c r="T69" s="43">
        <f t="shared" si="299"/>
        <v>0</v>
      </c>
      <c r="U69" s="37">
        <v>0</v>
      </c>
      <c r="V69" s="37">
        <v>0</v>
      </c>
      <c r="W69" s="37">
        <v>0</v>
      </c>
      <c r="X69" s="37">
        <v>0</v>
      </c>
      <c r="Y69" s="43">
        <f t="shared" si="300"/>
        <v>0</v>
      </c>
      <c r="Z69" s="37">
        <v>0</v>
      </c>
      <c r="AA69" s="37">
        <v>0</v>
      </c>
      <c r="AB69" s="37">
        <v>0</v>
      </c>
      <c r="AC69" s="37">
        <v>0</v>
      </c>
      <c r="AD69" s="43">
        <f t="shared" si="301"/>
        <v>0</v>
      </c>
      <c r="AE69" s="37">
        <v>0</v>
      </c>
      <c r="AF69" s="37">
        <v>0</v>
      </c>
      <c r="AG69" s="37">
        <v>0</v>
      </c>
      <c r="AH69" s="37">
        <v>0</v>
      </c>
      <c r="AI69" s="43">
        <f t="shared" si="302"/>
        <v>0</v>
      </c>
      <c r="AJ69" s="37">
        <v>0</v>
      </c>
      <c r="AK69" s="37">
        <v>0</v>
      </c>
      <c r="AL69" s="37">
        <v>0</v>
      </c>
      <c r="AM69" s="37">
        <v>0</v>
      </c>
      <c r="AN69" s="43">
        <f t="shared" si="303"/>
        <v>0</v>
      </c>
      <c r="AO69" s="37">
        <v>0</v>
      </c>
      <c r="AP69" s="37">
        <v>0</v>
      </c>
      <c r="AQ69" s="37">
        <v>0</v>
      </c>
      <c r="AR69" s="37">
        <v>0</v>
      </c>
      <c r="AS69" s="43">
        <f t="shared" si="304"/>
        <v>0</v>
      </c>
      <c r="AT69" s="37">
        <v>0</v>
      </c>
      <c r="AU69" s="37">
        <v>0</v>
      </c>
      <c r="AV69" s="37">
        <v>0</v>
      </c>
      <c r="AW69" s="37">
        <v>0</v>
      </c>
      <c r="AX69" s="43">
        <f t="shared" si="305"/>
        <v>0</v>
      </c>
      <c r="AY69" s="37">
        <v>0</v>
      </c>
      <c r="AZ69" s="37">
        <v>0</v>
      </c>
      <c r="BA69" s="37">
        <v>0</v>
      </c>
      <c r="BB69" s="37">
        <v>0</v>
      </c>
      <c r="BC69" s="43">
        <f t="shared" si="306"/>
        <v>0</v>
      </c>
      <c r="BD69" s="37">
        <v>0</v>
      </c>
      <c r="BE69" s="37">
        <v>0</v>
      </c>
      <c r="BF69" s="37">
        <v>0</v>
      </c>
      <c r="BG69" s="37">
        <v>0</v>
      </c>
      <c r="BH69" s="43">
        <f t="shared" si="307"/>
        <v>0</v>
      </c>
      <c r="BI69" s="37">
        <v>0</v>
      </c>
      <c r="BJ69" s="37">
        <v>0</v>
      </c>
      <c r="BK69" s="37">
        <v>0</v>
      </c>
      <c r="BL69" s="37">
        <v>0</v>
      </c>
    </row>
    <row r="70" spans="1:64" ht="33" x14ac:dyDescent="0.25">
      <c r="A70" s="32" t="s">
        <v>191</v>
      </c>
      <c r="B70" s="33" t="s">
        <v>71</v>
      </c>
      <c r="C70" s="34" t="s">
        <v>24</v>
      </c>
      <c r="D70" s="34" t="s">
        <v>38</v>
      </c>
      <c r="E70" s="35">
        <f t="shared" ref="E70" si="321">J70+O70+T70+Y70+AD70+AI70+AN70+AS70+AX70</f>
        <v>1686.1</v>
      </c>
      <c r="F70" s="35">
        <f t="shared" ref="F70" si="322">K70+P70+U70+Z70+AE70+AJ70+AO70+AT70+AY70</f>
        <v>0</v>
      </c>
      <c r="G70" s="35">
        <f t="shared" ref="G70" si="323">L70+Q70+V70+AA70+AF70+AK70+AP70+AU70+AZ70</f>
        <v>0</v>
      </c>
      <c r="H70" s="35">
        <f t="shared" ref="H70" si="324">M70+R70+W70+AB70+AG70+AL70+AQ70+AV70+BA70</f>
        <v>1686.1</v>
      </c>
      <c r="I70" s="35">
        <f t="shared" ref="I70" si="325">N70+S70+X70+AC70+AH70+AM70+AR70+AW70+BB70</f>
        <v>0</v>
      </c>
      <c r="J70" s="36">
        <f>M70</f>
        <v>700</v>
      </c>
      <c r="K70" s="37">
        <v>0</v>
      </c>
      <c r="L70" s="37">
        <v>0</v>
      </c>
      <c r="M70" s="36">
        <f>2219.1-1519.1</f>
        <v>700</v>
      </c>
      <c r="N70" s="37">
        <v>0</v>
      </c>
      <c r="O70" s="44">
        <f>R70</f>
        <v>986.1</v>
      </c>
      <c r="P70" s="37">
        <v>0</v>
      </c>
      <c r="Q70" s="37">
        <v>0</v>
      </c>
      <c r="R70" s="48">
        <v>986.1</v>
      </c>
      <c r="S70" s="37">
        <v>0</v>
      </c>
      <c r="T70" s="43">
        <f>SUM(U70:X70)</f>
        <v>0</v>
      </c>
      <c r="U70" s="37">
        <v>0</v>
      </c>
      <c r="V70" s="37">
        <v>0</v>
      </c>
      <c r="W70" s="37">
        <v>0</v>
      </c>
      <c r="X70" s="37">
        <v>0</v>
      </c>
      <c r="Y70" s="43">
        <f>SUM(Z70:AC70)</f>
        <v>0</v>
      </c>
      <c r="Z70" s="37">
        <v>0</v>
      </c>
      <c r="AA70" s="37">
        <v>0</v>
      </c>
      <c r="AB70" s="37">
        <v>0</v>
      </c>
      <c r="AC70" s="37">
        <v>0</v>
      </c>
      <c r="AD70" s="43">
        <f>SUM(AE70:AH70)</f>
        <v>0</v>
      </c>
      <c r="AE70" s="37">
        <v>0</v>
      </c>
      <c r="AF70" s="37">
        <v>0</v>
      </c>
      <c r="AG70" s="37">
        <v>0</v>
      </c>
      <c r="AH70" s="37">
        <v>0</v>
      </c>
      <c r="AI70" s="43">
        <f>SUM(AJ70:AM70)</f>
        <v>0</v>
      </c>
      <c r="AJ70" s="37">
        <v>0</v>
      </c>
      <c r="AK70" s="37">
        <v>0</v>
      </c>
      <c r="AL70" s="37">
        <v>0</v>
      </c>
      <c r="AM70" s="37">
        <v>0</v>
      </c>
      <c r="AN70" s="43">
        <f>SUM(AO70:AR70)</f>
        <v>0</v>
      </c>
      <c r="AO70" s="37">
        <v>0</v>
      </c>
      <c r="AP70" s="37">
        <v>0</v>
      </c>
      <c r="AQ70" s="37">
        <v>0</v>
      </c>
      <c r="AR70" s="37">
        <v>0</v>
      </c>
      <c r="AS70" s="43">
        <f>SUM(AT70:AW70)</f>
        <v>0</v>
      </c>
      <c r="AT70" s="37">
        <v>0</v>
      </c>
      <c r="AU70" s="37">
        <v>0</v>
      </c>
      <c r="AV70" s="37">
        <v>0</v>
      </c>
      <c r="AW70" s="37">
        <v>0</v>
      </c>
      <c r="AX70" s="43">
        <f>SUM(AY70:BB70)</f>
        <v>0</v>
      </c>
      <c r="AY70" s="37">
        <v>0</v>
      </c>
      <c r="AZ70" s="37">
        <v>0</v>
      </c>
      <c r="BA70" s="37">
        <v>0</v>
      </c>
      <c r="BB70" s="37">
        <v>0</v>
      </c>
      <c r="BC70" s="43">
        <f>SUM(BD70:BG70)</f>
        <v>0</v>
      </c>
      <c r="BD70" s="37">
        <v>0</v>
      </c>
      <c r="BE70" s="37">
        <v>0</v>
      </c>
      <c r="BF70" s="37">
        <v>0</v>
      </c>
      <c r="BG70" s="37">
        <v>0</v>
      </c>
      <c r="BH70" s="43">
        <f>SUM(BI70:BL70)</f>
        <v>0</v>
      </c>
      <c r="BI70" s="37">
        <v>0</v>
      </c>
      <c r="BJ70" s="37">
        <v>0</v>
      </c>
      <c r="BK70" s="37">
        <v>0</v>
      </c>
      <c r="BL70" s="37">
        <v>0</v>
      </c>
    </row>
    <row r="71" spans="1:64" ht="33" x14ac:dyDescent="0.25">
      <c r="A71" s="32" t="s">
        <v>192</v>
      </c>
      <c r="B71" s="33" t="s">
        <v>80</v>
      </c>
      <c r="C71" s="34" t="s">
        <v>24</v>
      </c>
      <c r="D71" s="34" t="s">
        <v>38</v>
      </c>
      <c r="E71" s="35">
        <f t="shared" ref="E71" si="326">J71+O71+T71+Y71+AD71+AI71+AN71+AS71+AX71</f>
        <v>1297.5</v>
      </c>
      <c r="F71" s="35">
        <f t="shared" ref="F71" si="327">K71+P71+U71+Z71+AE71+AJ71+AO71+AT71+AY71</f>
        <v>0</v>
      </c>
      <c r="G71" s="35">
        <f t="shared" ref="G71" si="328">L71+Q71+V71+AA71+AF71+AK71+AP71+AU71+AZ71</f>
        <v>0</v>
      </c>
      <c r="H71" s="35">
        <f t="shared" ref="H71" si="329">M71+R71+W71+AB71+AG71+AL71+AQ71+AV71+BA71</f>
        <v>1297.5</v>
      </c>
      <c r="I71" s="35">
        <f t="shared" ref="I71" si="330">N71+S71+X71+AC71+AH71+AM71+AR71+AW71+BB71</f>
        <v>0</v>
      </c>
      <c r="J71" s="36">
        <f t="shared" ref="J71" si="331">M71</f>
        <v>264.39999999999998</v>
      </c>
      <c r="K71" s="37">
        <v>0</v>
      </c>
      <c r="L71" s="37">
        <v>0</v>
      </c>
      <c r="M71" s="36">
        <v>264.39999999999998</v>
      </c>
      <c r="N71" s="37">
        <v>0</v>
      </c>
      <c r="O71" s="37">
        <f t="shared" ref="O71" si="332">R71</f>
        <v>1033.0999999999999</v>
      </c>
      <c r="P71" s="37">
        <v>0</v>
      </c>
      <c r="Q71" s="37">
        <v>0</v>
      </c>
      <c r="R71" s="48">
        <f>1522.8-489.7</f>
        <v>1033.0999999999999</v>
      </c>
      <c r="S71" s="37">
        <v>0</v>
      </c>
      <c r="T71" s="43">
        <f t="shared" si="299"/>
        <v>0</v>
      </c>
      <c r="U71" s="37">
        <v>0</v>
      </c>
      <c r="V71" s="37">
        <v>0</v>
      </c>
      <c r="W71" s="37">
        <v>0</v>
      </c>
      <c r="X71" s="37">
        <v>0</v>
      </c>
      <c r="Y71" s="43">
        <f t="shared" si="300"/>
        <v>0</v>
      </c>
      <c r="Z71" s="37">
        <v>0</v>
      </c>
      <c r="AA71" s="37">
        <v>0</v>
      </c>
      <c r="AB71" s="37">
        <v>0</v>
      </c>
      <c r="AC71" s="37">
        <v>0</v>
      </c>
      <c r="AD71" s="43">
        <f t="shared" si="301"/>
        <v>0</v>
      </c>
      <c r="AE71" s="37">
        <v>0</v>
      </c>
      <c r="AF71" s="37">
        <v>0</v>
      </c>
      <c r="AG71" s="37">
        <v>0</v>
      </c>
      <c r="AH71" s="37">
        <v>0</v>
      </c>
      <c r="AI71" s="43">
        <f t="shared" si="302"/>
        <v>0</v>
      </c>
      <c r="AJ71" s="37">
        <v>0</v>
      </c>
      <c r="AK71" s="37">
        <v>0</v>
      </c>
      <c r="AL71" s="37">
        <v>0</v>
      </c>
      <c r="AM71" s="37">
        <v>0</v>
      </c>
      <c r="AN71" s="43">
        <f t="shared" si="303"/>
        <v>0</v>
      </c>
      <c r="AO71" s="37">
        <v>0</v>
      </c>
      <c r="AP71" s="37">
        <v>0</v>
      </c>
      <c r="AQ71" s="37">
        <v>0</v>
      </c>
      <c r="AR71" s="37">
        <v>0</v>
      </c>
      <c r="AS71" s="43">
        <f t="shared" si="304"/>
        <v>0</v>
      </c>
      <c r="AT71" s="37">
        <v>0</v>
      </c>
      <c r="AU71" s="37">
        <v>0</v>
      </c>
      <c r="AV71" s="37">
        <v>0</v>
      </c>
      <c r="AW71" s="37">
        <v>0</v>
      </c>
      <c r="AX71" s="43">
        <f t="shared" si="305"/>
        <v>0</v>
      </c>
      <c r="AY71" s="37">
        <v>0</v>
      </c>
      <c r="AZ71" s="37">
        <v>0</v>
      </c>
      <c r="BA71" s="37">
        <v>0</v>
      </c>
      <c r="BB71" s="37">
        <v>0</v>
      </c>
      <c r="BC71" s="43">
        <f t="shared" si="306"/>
        <v>0</v>
      </c>
      <c r="BD71" s="37">
        <v>0</v>
      </c>
      <c r="BE71" s="37">
        <v>0</v>
      </c>
      <c r="BF71" s="37">
        <v>0</v>
      </c>
      <c r="BG71" s="37">
        <v>0</v>
      </c>
      <c r="BH71" s="43">
        <f t="shared" si="307"/>
        <v>0</v>
      </c>
      <c r="BI71" s="37">
        <v>0</v>
      </c>
      <c r="BJ71" s="37">
        <v>0</v>
      </c>
      <c r="BK71" s="37">
        <v>0</v>
      </c>
      <c r="BL71" s="37">
        <v>0</v>
      </c>
    </row>
    <row r="72" spans="1:64" ht="33" x14ac:dyDescent="0.25">
      <c r="A72" s="32" t="s">
        <v>193</v>
      </c>
      <c r="B72" s="33" t="s">
        <v>69</v>
      </c>
      <c r="C72" s="34" t="s">
        <v>24</v>
      </c>
      <c r="D72" s="34" t="s">
        <v>38</v>
      </c>
      <c r="E72" s="35">
        <f t="shared" ref="E72" si="333">J72+O72+T72+Y72+AD72+AI72+AN72+AS72+AX72</f>
        <v>246</v>
      </c>
      <c r="F72" s="35">
        <f t="shared" ref="F72" si="334">K72+P72+U72+Z72+AE72+AJ72+AO72+AT72+AY72</f>
        <v>0</v>
      </c>
      <c r="G72" s="35">
        <f t="shared" ref="G72" si="335">L72+Q72+V72+AA72+AF72+AK72+AP72+AU72+AZ72</f>
        <v>0</v>
      </c>
      <c r="H72" s="35">
        <f t="shared" ref="H72" si="336">M72+R72+W72+AB72+AG72+AL72+AQ72+AV72+BA72</f>
        <v>246</v>
      </c>
      <c r="I72" s="35">
        <f t="shared" ref="I72" si="337">N72+S72+X72+AC72+AH72+AM72+AR72+AW72+BB72</f>
        <v>0</v>
      </c>
      <c r="J72" s="36">
        <f>M72</f>
        <v>181</v>
      </c>
      <c r="K72" s="37">
        <v>0</v>
      </c>
      <c r="L72" s="37">
        <v>0</v>
      </c>
      <c r="M72" s="36">
        <v>181</v>
      </c>
      <c r="N72" s="37">
        <v>0</v>
      </c>
      <c r="O72" s="36">
        <f t="shared" ref="O72" si="338">R72</f>
        <v>65</v>
      </c>
      <c r="P72" s="37">
        <v>0</v>
      </c>
      <c r="Q72" s="37">
        <v>0</v>
      </c>
      <c r="R72" s="48">
        <f>41.2+23.8</f>
        <v>65</v>
      </c>
      <c r="S72" s="37">
        <v>0</v>
      </c>
      <c r="T72" s="43">
        <f t="shared" si="299"/>
        <v>0</v>
      </c>
      <c r="U72" s="37">
        <v>0</v>
      </c>
      <c r="V72" s="37">
        <v>0</v>
      </c>
      <c r="W72" s="37">
        <v>0</v>
      </c>
      <c r="X72" s="37">
        <v>0</v>
      </c>
      <c r="Y72" s="43">
        <f t="shared" si="300"/>
        <v>0</v>
      </c>
      <c r="Z72" s="37">
        <v>0</v>
      </c>
      <c r="AA72" s="37">
        <v>0</v>
      </c>
      <c r="AB72" s="37">
        <v>0</v>
      </c>
      <c r="AC72" s="37">
        <v>0</v>
      </c>
      <c r="AD72" s="43">
        <f t="shared" si="301"/>
        <v>0</v>
      </c>
      <c r="AE72" s="37">
        <v>0</v>
      </c>
      <c r="AF72" s="37">
        <v>0</v>
      </c>
      <c r="AG72" s="37">
        <v>0</v>
      </c>
      <c r="AH72" s="37">
        <v>0</v>
      </c>
      <c r="AI72" s="43">
        <f t="shared" si="302"/>
        <v>0</v>
      </c>
      <c r="AJ72" s="37">
        <v>0</v>
      </c>
      <c r="AK72" s="37">
        <v>0</v>
      </c>
      <c r="AL72" s="37">
        <v>0</v>
      </c>
      <c r="AM72" s="37">
        <v>0</v>
      </c>
      <c r="AN72" s="43">
        <f t="shared" si="303"/>
        <v>0</v>
      </c>
      <c r="AO72" s="37">
        <v>0</v>
      </c>
      <c r="AP72" s="37">
        <v>0</v>
      </c>
      <c r="AQ72" s="37">
        <v>0</v>
      </c>
      <c r="AR72" s="37">
        <v>0</v>
      </c>
      <c r="AS72" s="43">
        <f t="shared" si="304"/>
        <v>0</v>
      </c>
      <c r="AT72" s="37">
        <v>0</v>
      </c>
      <c r="AU72" s="37">
        <v>0</v>
      </c>
      <c r="AV72" s="37">
        <v>0</v>
      </c>
      <c r="AW72" s="37">
        <v>0</v>
      </c>
      <c r="AX72" s="43">
        <f t="shared" si="305"/>
        <v>0</v>
      </c>
      <c r="AY72" s="37">
        <v>0</v>
      </c>
      <c r="AZ72" s="37">
        <v>0</v>
      </c>
      <c r="BA72" s="37">
        <v>0</v>
      </c>
      <c r="BB72" s="37">
        <v>0</v>
      </c>
      <c r="BC72" s="43">
        <f t="shared" si="306"/>
        <v>0</v>
      </c>
      <c r="BD72" s="37">
        <v>0</v>
      </c>
      <c r="BE72" s="37">
        <v>0</v>
      </c>
      <c r="BF72" s="37">
        <v>0</v>
      </c>
      <c r="BG72" s="37">
        <v>0</v>
      </c>
      <c r="BH72" s="43">
        <f t="shared" si="307"/>
        <v>0</v>
      </c>
      <c r="BI72" s="37">
        <v>0</v>
      </c>
      <c r="BJ72" s="37">
        <v>0</v>
      </c>
      <c r="BK72" s="37">
        <v>0</v>
      </c>
      <c r="BL72" s="37">
        <v>0</v>
      </c>
    </row>
    <row r="73" spans="1:64" ht="33" x14ac:dyDescent="0.25">
      <c r="A73" s="32" t="s">
        <v>194</v>
      </c>
      <c r="B73" s="33" t="s">
        <v>81</v>
      </c>
      <c r="C73" s="34" t="s">
        <v>24</v>
      </c>
      <c r="D73" s="34" t="s">
        <v>38</v>
      </c>
      <c r="E73" s="35">
        <f t="shared" ref="E73" si="339">J73+O73+T73+Y73+AD73+AI73+AN73+AS73+AX73</f>
        <v>698.1</v>
      </c>
      <c r="F73" s="35">
        <f t="shared" ref="F73" si="340">K73+P73+U73+Z73+AE73+AJ73+AO73+AT73+AY73</f>
        <v>0</v>
      </c>
      <c r="G73" s="35">
        <f t="shared" ref="G73" si="341">L73+Q73+V73+AA73+AF73+AK73+AP73+AU73+AZ73</f>
        <v>0</v>
      </c>
      <c r="H73" s="35">
        <f t="shared" ref="H73" si="342">M73+R73+W73+AB73+AG73+AL73+AQ73+AV73+BA73</f>
        <v>698.1</v>
      </c>
      <c r="I73" s="35">
        <f t="shared" ref="I73" si="343">N73+S73+X73+AC73+AH73+AM73+AR73+AW73+BB73</f>
        <v>0</v>
      </c>
      <c r="J73" s="36">
        <f t="shared" si="287"/>
        <v>698.1</v>
      </c>
      <c r="K73" s="37">
        <v>0</v>
      </c>
      <c r="L73" s="37">
        <v>0</v>
      </c>
      <c r="M73" s="36">
        <v>698.1</v>
      </c>
      <c r="N73" s="37">
        <v>0</v>
      </c>
      <c r="O73" s="44">
        <f t="shared" ref="O73" si="344">R73</f>
        <v>0</v>
      </c>
      <c r="P73" s="37">
        <v>0</v>
      </c>
      <c r="Q73" s="37">
        <v>0</v>
      </c>
      <c r="R73" s="44">
        <v>0</v>
      </c>
      <c r="S73" s="37">
        <v>0</v>
      </c>
      <c r="T73" s="43">
        <f t="shared" ref="T73:T74" si="345">SUM(U73:X73)</f>
        <v>0</v>
      </c>
      <c r="U73" s="37">
        <v>0</v>
      </c>
      <c r="V73" s="37">
        <v>0</v>
      </c>
      <c r="W73" s="37">
        <v>0</v>
      </c>
      <c r="X73" s="37">
        <v>0</v>
      </c>
      <c r="Y73" s="43">
        <f t="shared" ref="Y73:Y74" si="346">SUM(Z73:AC73)</f>
        <v>0</v>
      </c>
      <c r="Z73" s="37">
        <v>0</v>
      </c>
      <c r="AA73" s="37">
        <v>0</v>
      </c>
      <c r="AB73" s="37">
        <v>0</v>
      </c>
      <c r="AC73" s="37">
        <v>0</v>
      </c>
      <c r="AD73" s="43">
        <f t="shared" ref="AD73:AD74" si="347">SUM(AE73:AH73)</f>
        <v>0</v>
      </c>
      <c r="AE73" s="37">
        <v>0</v>
      </c>
      <c r="AF73" s="37">
        <v>0</v>
      </c>
      <c r="AG73" s="37">
        <v>0</v>
      </c>
      <c r="AH73" s="37">
        <v>0</v>
      </c>
      <c r="AI73" s="43">
        <f t="shared" ref="AI73:AI74" si="348">SUM(AJ73:AM73)</f>
        <v>0</v>
      </c>
      <c r="AJ73" s="37">
        <v>0</v>
      </c>
      <c r="AK73" s="37">
        <v>0</v>
      </c>
      <c r="AL73" s="37">
        <v>0</v>
      </c>
      <c r="AM73" s="37">
        <v>0</v>
      </c>
      <c r="AN73" s="43">
        <f t="shared" ref="AN73:AN74" si="349">SUM(AO73:AR73)</f>
        <v>0</v>
      </c>
      <c r="AO73" s="37">
        <v>0</v>
      </c>
      <c r="AP73" s="37">
        <v>0</v>
      </c>
      <c r="AQ73" s="37">
        <v>0</v>
      </c>
      <c r="AR73" s="37">
        <v>0</v>
      </c>
      <c r="AS73" s="43">
        <f t="shared" ref="AS73:AS74" si="350">SUM(AT73:AW73)</f>
        <v>0</v>
      </c>
      <c r="AT73" s="37">
        <v>0</v>
      </c>
      <c r="AU73" s="37">
        <v>0</v>
      </c>
      <c r="AV73" s="37">
        <v>0</v>
      </c>
      <c r="AW73" s="37">
        <v>0</v>
      </c>
      <c r="AX73" s="43">
        <f t="shared" ref="AX73:AX74" si="351">SUM(AY73:BB73)</f>
        <v>0</v>
      </c>
      <c r="AY73" s="37">
        <v>0</v>
      </c>
      <c r="AZ73" s="37">
        <v>0</v>
      </c>
      <c r="BA73" s="37">
        <v>0</v>
      </c>
      <c r="BB73" s="37">
        <v>0</v>
      </c>
      <c r="BC73" s="43">
        <f t="shared" ref="BC73:BC74" si="352">SUM(BD73:BG73)</f>
        <v>0</v>
      </c>
      <c r="BD73" s="37">
        <v>0</v>
      </c>
      <c r="BE73" s="37">
        <v>0</v>
      </c>
      <c r="BF73" s="37">
        <v>0</v>
      </c>
      <c r="BG73" s="37">
        <v>0</v>
      </c>
      <c r="BH73" s="43">
        <f t="shared" ref="BH73:BH74" si="353">SUM(BI73:BL73)</f>
        <v>0</v>
      </c>
      <c r="BI73" s="37">
        <v>0</v>
      </c>
      <c r="BJ73" s="37">
        <v>0</v>
      </c>
      <c r="BK73" s="37">
        <v>0</v>
      </c>
      <c r="BL73" s="37">
        <v>0</v>
      </c>
    </row>
    <row r="74" spans="1:64" ht="33" x14ac:dyDescent="0.25">
      <c r="A74" s="32" t="s">
        <v>195</v>
      </c>
      <c r="B74" s="33" t="s">
        <v>155</v>
      </c>
      <c r="C74" s="34" t="s">
        <v>24</v>
      </c>
      <c r="D74" s="34" t="s">
        <v>38</v>
      </c>
      <c r="E74" s="35">
        <f t="shared" ref="E74" si="354">J74+O74+T74+Y74+AD74+AI74+AN74+AS74+AX74</f>
        <v>163</v>
      </c>
      <c r="F74" s="35">
        <f t="shared" ref="F74" si="355">K74+P74+U74+Z74+AE74+AJ74+AO74+AT74+AY74</f>
        <v>0</v>
      </c>
      <c r="G74" s="35">
        <f t="shared" ref="G74" si="356">L74+Q74+V74+AA74+AF74+AK74+AP74+AU74+AZ74</f>
        <v>0</v>
      </c>
      <c r="H74" s="35">
        <f t="shared" ref="H74" si="357">M74+R74+W74+AB74+AG74+AL74+AQ74+AV74+BA74</f>
        <v>163</v>
      </c>
      <c r="I74" s="35">
        <f t="shared" ref="I74" si="358">N74+S74+X74+AC74+AH74+AM74+AR74+AW74+BB74</f>
        <v>0</v>
      </c>
      <c r="J74" s="36">
        <f t="shared" ref="J74" si="359">M74</f>
        <v>163</v>
      </c>
      <c r="K74" s="37">
        <v>0</v>
      </c>
      <c r="L74" s="37">
        <v>0</v>
      </c>
      <c r="M74" s="36">
        <v>163</v>
      </c>
      <c r="N74" s="37">
        <v>0</v>
      </c>
      <c r="O74" s="37">
        <f t="shared" ref="O74" si="360">R74</f>
        <v>0</v>
      </c>
      <c r="P74" s="37">
        <v>0</v>
      </c>
      <c r="Q74" s="37">
        <v>0</v>
      </c>
      <c r="R74" s="44">
        <v>0</v>
      </c>
      <c r="S74" s="37">
        <v>0</v>
      </c>
      <c r="T74" s="43">
        <f t="shared" si="345"/>
        <v>0</v>
      </c>
      <c r="U74" s="37">
        <v>0</v>
      </c>
      <c r="V74" s="37">
        <v>0</v>
      </c>
      <c r="W74" s="37">
        <v>0</v>
      </c>
      <c r="X74" s="37">
        <v>0</v>
      </c>
      <c r="Y74" s="43">
        <f t="shared" si="346"/>
        <v>0</v>
      </c>
      <c r="Z74" s="37">
        <v>0</v>
      </c>
      <c r="AA74" s="37">
        <v>0</v>
      </c>
      <c r="AB74" s="37">
        <v>0</v>
      </c>
      <c r="AC74" s="37">
        <v>0</v>
      </c>
      <c r="AD74" s="43">
        <f t="shared" si="347"/>
        <v>0</v>
      </c>
      <c r="AE74" s="37">
        <v>0</v>
      </c>
      <c r="AF74" s="37">
        <v>0</v>
      </c>
      <c r="AG74" s="37">
        <v>0</v>
      </c>
      <c r="AH74" s="37">
        <v>0</v>
      </c>
      <c r="AI74" s="43">
        <f t="shared" si="348"/>
        <v>0</v>
      </c>
      <c r="AJ74" s="37">
        <v>0</v>
      </c>
      <c r="AK74" s="37">
        <v>0</v>
      </c>
      <c r="AL74" s="37">
        <v>0</v>
      </c>
      <c r="AM74" s="37">
        <v>0</v>
      </c>
      <c r="AN74" s="43">
        <f t="shared" si="349"/>
        <v>0</v>
      </c>
      <c r="AO74" s="37">
        <v>0</v>
      </c>
      <c r="AP74" s="37">
        <v>0</v>
      </c>
      <c r="AQ74" s="37">
        <v>0</v>
      </c>
      <c r="AR74" s="37">
        <v>0</v>
      </c>
      <c r="AS74" s="43">
        <f t="shared" si="350"/>
        <v>0</v>
      </c>
      <c r="AT74" s="37">
        <v>0</v>
      </c>
      <c r="AU74" s="37">
        <v>0</v>
      </c>
      <c r="AV74" s="37">
        <v>0</v>
      </c>
      <c r="AW74" s="37">
        <v>0</v>
      </c>
      <c r="AX74" s="43">
        <f t="shared" si="351"/>
        <v>0</v>
      </c>
      <c r="AY74" s="37">
        <v>0</v>
      </c>
      <c r="AZ74" s="37">
        <v>0</v>
      </c>
      <c r="BA74" s="37">
        <v>0</v>
      </c>
      <c r="BB74" s="37">
        <v>0</v>
      </c>
      <c r="BC74" s="43">
        <f t="shared" si="352"/>
        <v>0</v>
      </c>
      <c r="BD74" s="37">
        <v>0</v>
      </c>
      <c r="BE74" s="37">
        <v>0</v>
      </c>
      <c r="BF74" s="37">
        <v>0</v>
      </c>
      <c r="BG74" s="37">
        <v>0</v>
      </c>
      <c r="BH74" s="43">
        <f t="shared" si="353"/>
        <v>0</v>
      </c>
      <c r="BI74" s="37">
        <v>0</v>
      </c>
      <c r="BJ74" s="37">
        <v>0</v>
      </c>
      <c r="BK74" s="37">
        <v>0</v>
      </c>
      <c r="BL74" s="37">
        <v>0</v>
      </c>
    </row>
    <row r="75" spans="1:64" ht="33" x14ac:dyDescent="0.25">
      <c r="A75" s="32" t="s">
        <v>231</v>
      </c>
      <c r="B75" s="33" t="s">
        <v>91</v>
      </c>
      <c r="C75" s="34" t="s">
        <v>24</v>
      </c>
      <c r="D75" s="34" t="s">
        <v>38</v>
      </c>
      <c r="E75" s="35">
        <f t="shared" ref="E75" si="361">J75+O75+T75+Y75+AD75+AI75+AN75+AS75+AX75</f>
        <v>146</v>
      </c>
      <c r="F75" s="35">
        <f t="shared" ref="F75" si="362">K75+P75+U75+Z75+AE75+AJ75+AO75+AT75+AY75</f>
        <v>0</v>
      </c>
      <c r="G75" s="35">
        <f t="shared" ref="G75" si="363">L75+Q75+V75+AA75+AF75+AK75+AP75+AU75+AZ75</f>
        <v>0</v>
      </c>
      <c r="H75" s="35">
        <f t="shared" ref="H75" si="364">M75+R75+W75+AB75+AG75+AL75+AQ75+AV75+BA75</f>
        <v>146</v>
      </c>
      <c r="I75" s="35">
        <f t="shared" ref="I75" si="365">N75+S75+X75+AC75+AH75+AM75+AR75+AW75+BB75</f>
        <v>0</v>
      </c>
      <c r="J75" s="56">
        <f t="shared" ref="J75" si="366">M75</f>
        <v>0</v>
      </c>
      <c r="K75" s="37">
        <v>0</v>
      </c>
      <c r="L75" s="37">
        <v>0</v>
      </c>
      <c r="M75" s="56">
        <v>0</v>
      </c>
      <c r="N75" s="37">
        <v>0</v>
      </c>
      <c r="O75" s="37">
        <f t="shared" ref="O75" si="367">R75</f>
        <v>146</v>
      </c>
      <c r="P75" s="37">
        <v>0</v>
      </c>
      <c r="Q75" s="37">
        <v>0</v>
      </c>
      <c r="R75" s="45">
        <v>146</v>
      </c>
      <c r="S75" s="37">
        <v>0</v>
      </c>
      <c r="T75" s="43">
        <f t="shared" ref="T75" si="368">SUM(U75:X75)</f>
        <v>0</v>
      </c>
      <c r="U75" s="37">
        <v>0</v>
      </c>
      <c r="V75" s="37">
        <v>0</v>
      </c>
      <c r="W75" s="37">
        <v>0</v>
      </c>
      <c r="X75" s="37">
        <v>0</v>
      </c>
      <c r="Y75" s="43">
        <f t="shared" ref="Y75" si="369">SUM(Z75:AC75)</f>
        <v>0</v>
      </c>
      <c r="Z75" s="37">
        <v>0</v>
      </c>
      <c r="AA75" s="37">
        <v>0</v>
      </c>
      <c r="AB75" s="37">
        <v>0</v>
      </c>
      <c r="AC75" s="37">
        <v>0</v>
      </c>
      <c r="AD75" s="43">
        <f t="shared" ref="AD75" si="370">SUM(AE75:AH75)</f>
        <v>0</v>
      </c>
      <c r="AE75" s="37">
        <v>0</v>
      </c>
      <c r="AF75" s="37">
        <v>0</v>
      </c>
      <c r="AG75" s="37">
        <v>0</v>
      </c>
      <c r="AH75" s="37">
        <v>0</v>
      </c>
      <c r="AI75" s="43">
        <f t="shared" ref="AI75" si="371">SUM(AJ75:AM75)</f>
        <v>0</v>
      </c>
      <c r="AJ75" s="37">
        <v>0</v>
      </c>
      <c r="AK75" s="37">
        <v>0</v>
      </c>
      <c r="AL75" s="37">
        <v>0</v>
      </c>
      <c r="AM75" s="37">
        <v>0</v>
      </c>
      <c r="AN75" s="43">
        <f t="shared" ref="AN75" si="372">SUM(AO75:AR75)</f>
        <v>0</v>
      </c>
      <c r="AO75" s="37">
        <v>0</v>
      </c>
      <c r="AP75" s="37">
        <v>0</v>
      </c>
      <c r="AQ75" s="37">
        <v>0</v>
      </c>
      <c r="AR75" s="37">
        <v>0</v>
      </c>
      <c r="AS75" s="43">
        <f t="shared" ref="AS75" si="373">SUM(AT75:AW75)</f>
        <v>0</v>
      </c>
      <c r="AT75" s="37">
        <v>0</v>
      </c>
      <c r="AU75" s="37">
        <v>0</v>
      </c>
      <c r="AV75" s="37">
        <v>0</v>
      </c>
      <c r="AW75" s="37">
        <v>0</v>
      </c>
      <c r="AX75" s="43">
        <f t="shared" ref="AX75" si="374">SUM(AY75:BB75)</f>
        <v>0</v>
      </c>
      <c r="AY75" s="37">
        <v>0</v>
      </c>
      <c r="AZ75" s="37">
        <v>0</v>
      </c>
      <c r="BA75" s="37">
        <v>0</v>
      </c>
      <c r="BB75" s="37">
        <v>0</v>
      </c>
      <c r="BC75" s="43">
        <f t="shared" ref="BC75" si="375">SUM(BD75:BG75)</f>
        <v>0</v>
      </c>
      <c r="BD75" s="37">
        <v>0</v>
      </c>
      <c r="BE75" s="37">
        <v>0</v>
      </c>
      <c r="BF75" s="37">
        <v>0</v>
      </c>
      <c r="BG75" s="37">
        <v>0</v>
      </c>
      <c r="BH75" s="43">
        <f t="shared" ref="BH75" si="376">SUM(BI75:BL75)</f>
        <v>0</v>
      </c>
      <c r="BI75" s="37">
        <v>0</v>
      </c>
      <c r="BJ75" s="37">
        <v>0</v>
      </c>
      <c r="BK75" s="37">
        <v>0</v>
      </c>
      <c r="BL75" s="37">
        <v>0</v>
      </c>
    </row>
    <row r="76" spans="1:64" ht="69" customHeight="1" x14ac:dyDescent="0.25">
      <c r="A76" s="32" t="s">
        <v>72</v>
      </c>
      <c r="B76" s="74" t="s">
        <v>98</v>
      </c>
      <c r="C76" s="74"/>
      <c r="D76" s="74"/>
      <c r="E76" s="49">
        <f>SUM(E77:E87)</f>
        <v>39588.500000000015</v>
      </c>
      <c r="F76" s="49">
        <f t="shared" ref="F76:I76" si="377">SUM(F77:F87)</f>
        <v>0</v>
      </c>
      <c r="G76" s="49">
        <f t="shared" si="377"/>
        <v>0</v>
      </c>
      <c r="H76" s="49">
        <f t="shared" si="377"/>
        <v>39588.500000000015</v>
      </c>
      <c r="I76" s="49">
        <f t="shared" si="377"/>
        <v>0</v>
      </c>
      <c r="J76" s="49">
        <f t="shared" ref="J76" si="378">SUM(J77:J87)</f>
        <v>2503.2000000000007</v>
      </c>
      <c r="K76" s="49">
        <f t="shared" ref="K76" si="379">SUM(K77:K87)</f>
        <v>0</v>
      </c>
      <c r="L76" s="49">
        <f t="shared" ref="L76" si="380">SUM(L77:L87)</f>
        <v>0</v>
      </c>
      <c r="M76" s="49">
        <f t="shared" ref="M76" si="381">SUM(M77:M87)</f>
        <v>2503.2000000000007</v>
      </c>
      <c r="N76" s="49">
        <f t="shared" ref="N76" si="382">SUM(N77:N87)</f>
        <v>0</v>
      </c>
      <c r="O76" s="49">
        <f t="shared" ref="O76" si="383">SUM(O77:O87)</f>
        <v>2804.0999999999995</v>
      </c>
      <c r="P76" s="49">
        <f t="shared" ref="P76" si="384">SUM(P77:P87)</f>
        <v>0</v>
      </c>
      <c r="Q76" s="49">
        <f t="shared" ref="Q76" si="385">SUM(Q77:Q87)</f>
        <v>0</v>
      </c>
      <c r="R76" s="49">
        <f t="shared" ref="R76" si="386">SUM(R77:R87)</f>
        <v>2804.0999999999995</v>
      </c>
      <c r="S76" s="49">
        <f t="shared" ref="S76" si="387">SUM(S77:S87)</f>
        <v>0</v>
      </c>
      <c r="T76" s="49">
        <f t="shared" ref="T76" si="388">SUM(T77:T87)</f>
        <v>3678.0000000000005</v>
      </c>
      <c r="U76" s="49">
        <f t="shared" ref="U76" si="389">SUM(U77:U87)</f>
        <v>0</v>
      </c>
      <c r="V76" s="49">
        <f t="shared" ref="V76" si="390">SUM(V77:V87)</f>
        <v>0</v>
      </c>
      <c r="W76" s="49">
        <f t="shared" ref="W76" si="391">SUM(W77:W87)</f>
        <v>3678.0000000000005</v>
      </c>
      <c r="X76" s="49">
        <f t="shared" ref="X76" si="392">SUM(X77:X87)</f>
        <v>0</v>
      </c>
      <c r="Y76" s="49">
        <f t="shared" ref="Y76" si="393">SUM(Y77:Y87)</f>
        <v>3825.4</v>
      </c>
      <c r="Z76" s="49">
        <f t="shared" ref="Z76" si="394">SUM(Z77:Z87)</f>
        <v>0</v>
      </c>
      <c r="AA76" s="49">
        <f t="shared" ref="AA76" si="395">SUM(AA77:AA87)</f>
        <v>0</v>
      </c>
      <c r="AB76" s="49">
        <f t="shared" ref="AB76" si="396">SUM(AB77:AB87)</f>
        <v>3825.4</v>
      </c>
      <c r="AC76" s="49">
        <f t="shared" ref="AC76" si="397">SUM(AC77:AC87)</f>
        <v>0</v>
      </c>
      <c r="AD76" s="49">
        <f t="shared" ref="AD76" si="398">SUM(AD77:AD87)</f>
        <v>3825.4</v>
      </c>
      <c r="AE76" s="49">
        <f t="shared" ref="AE76" si="399">SUM(AE77:AE87)</f>
        <v>0</v>
      </c>
      <c r="AF76" s="49">
        <f t="shared" ref="AF76" si="400">SUM(AF77:AF87)</f>
        <v>0</v>
      </c>
      <c r="AG76" s="49">
        <f t="shared" ref="AG76" si="401">SUM(AG77:AG87)</f>
        <v>3825.4</v>
      </c>
      <c r="AH76" s="49">
        <f t="shared" ref="AH76" si="402">SUM(AH77:AH87)</f>
        <v>0</v>
      </c>
      <c r="AI76" s="49">
        <f t="shared" ref="AI76" si="403">SUM(AI77:AI87)</f>
        <v>3825.4</v>
      </c>
      <c r="AJ76" s="49">
        <f t="shared" ref="AJ76" si="404">SUM(AJ77:AJ87)</f>
        <v>0</v>
      </c>
      <c r="AK76" s="49">
        <f t="shared" ref="AK76" si="405">SUM(AK77:AK87)</f>
        <v>0</v>
      </c>
      <c r="AL76" s="49">
        <f t="shared" ref="AL76" si="406">SUM(AL77:AL87)</f>
        <v>3825.4</v>
      </c>
      <c r="AM76" s="49">
        <f t="shared" ref="AM76" si="407">SUM(AM77:AM87)</f>
        <v>0</v>
      </c>
      <c r="AN76" s="49">
        <f t="shared" ref="AN76" si="408">SUM(AN77:AN87)</f>
        <v>3825.4</v>
      </c>
      <c r="AO76" s="49">
        <f t="shared" ref="AO76" si="409">SUM(AO77:AO87)</f>
        <v>0</v>
      </c>
      <c r="AP76" s="49">
        <f t="shared" ref="AP76" si="410">SUM(AP77:AP87)</f>
        <v>0</v>
      </c>
      <c r="AQ76" s="49">
        <f t="shared" ref="AQ76" si="411">SUM(AQ77:AQ87)</f>
        <v>3825.4</v>
      </c>
      <c r="AR76" s="49">
        <f t="shared" ref="AR76" si="412">SUM(AR77:AR87)</f>
        <v>0</v>
      </c>
      <c r="AS76" s="49">
        <f t="shared" ref="AS76" si="413">SUM(AS77:AS87)</f>
        <v>3825.4</v>
      </c>
      <c r="AT76" s="49">
        <f t="shared" ref="AT76" si="414">SUM(AT77:AT87)</f>
        <v>0</v>
      </c>
      <c r="AU76" s="49">
        <f t="shared" ref="AU76" si="415">SUM(AU77:AU87)</f>
        <v>0</v>
      </c>
      <c r="AV76" s="49">
        <f t="shared" ref="AV76" si="416">SUM(AV77:AV87)</f>
        <v>3825.4</v>
      </c>
      <c r="AW76" s="49">
        <f t="shared" ref="AW76" si="417">SUM(AW77:AW87)</f>
        <v>0</v>
      </c>
      <c r="AX76" s="49">
        <f t="shared" ref="AX76" si="418">SUM(AX77:AX87)</f>
        <v>3825.4</v>
      </c>
      <c r="AY76" s="49">
        <f t="shared" ref="AY76" si="419">SUM(AY77:AY87)</f>
        <v>0</v>
      </c>
      <c r="AZ76" s="49">
        <f t="shared" ref="AZ76" si="420">SUM(AZ77:AZ87)</f>
        <v>0</v>
      </c>
      <c r="BA76" s="49">
        <f t="shared" ref="BA76" si="421">SUM(BA77:BA87)</f>
        <v>3825.4</v>
      </c>
      <c r="BB76" s="49">
        <f t="shared" ref="BB76" si="422">SUM(BB77:BB87)</f>
        <v>0</v>
      </c>
      <c r="BC76" s="49">
        <f t="shared" ref="BC76" si="423">SUM(BC77:BC87)</f>
        <v>3825.4</v>
      </c>
      <c r="BD76" s="49">
        <f t="shared" ref="BD76" si="424">SUM(BD77:BD87)</f>
        <v>0</v>
      </c>
      <c r="BE76" s="49">
        <f t="shared" ref="BE76" si="425">SUM(BE77:BE87)</f>
        <v>0</v>
      </c>
      <c r="BF76" s="49">
        <f t="shared" ref="BF76" si="426">SUM(BF77:BF87)</f>
        <v>3825.4</v>
      </c>
      <c r="BG76" s="49">
        <f t="shared" ref="BG76" si="427">SUM(BG77:BG87)</f>
        <v>0</v>
      </c>
      <c r="BH76" s="49">
        <f t="shared" ref="BH76" si="428">SUM(BH77:BH87)</f>
        <v>3825.4</v>
      </c>
      <c r="BI76" s="49">
        <f t="shared" ref="BI76" si="429">SUM(BI77:BI87)</f>
        <v>0</v>
      </c>
      <c r="BJ76" s="49">
        <f t="shared" ref="BJ76" si="430">SUM(BJ77:BJ87)</f>
        <v>0</v>
      </c>
      <c r="BK76" s="49">
        <f t="shared" ref="BK76" si="431">SUM(BK77:BK87)</f>
        <v>3825.4</v>
      </c>
      <c r="BL76" s="49">
        <f t="shared" ref="BL76" si="432">SUM(BL77:BL87)</f>
        <v>0</v>
      </c>
    </row>
    <row r="77" spans="1:64" ht="33" x14ac:dyDescent="0.25">
      <c r="A77" s="32" t="s">
        <v>73</v>
      </c>
      <c r="B77" s="33" t="s">
        <v>83</v>
      </c>
      <c r="C77" s="34" t="s">
        <v>24</v>
      </c>
      <c r="D77" s="34" t="s">
        <v>38</v>
      </c>
      <c r="E77" s="35">
        <f>J77+O77+T77+Y77+AD77+AI77+AN77+AS77+AX77+BC77+BH77</f>
        <v>5958.5999999999995</v>
      </c>
      <c r="F77" s="35">
        <f t="shared" ref="F77" si="433">K77+P77+U77+Z77+AE77+AJ77+AO77+AT77+AY77</f>
        <v>0</v>
      </c>
      <c r="G77" s="35">
        <f t="shared" ref="G77" si="434">L77+Q77+V77+AA77+AF77+AK77+AP77+AU77+AZ77</f>
        <v>0</v>
      </c>
      <c r="H77" s="35">
        <f>M77+R77+W77+AB77+AG77+AL77+AQ77+AV77+BA77+BF77+BK77</f>
        <v>5958.5999999999995</v>
      </c>
      <c r="I77" s="35">
        <f t="shared" ref="I77" si="435">N77+S77+X77+AC77+AH77+AM77+AR77+AW77+BB77</f>
        <v>0</v>
      </c>
      <c r="J77" s="36">
        <f t="shared" ref="J77:J84" si="436">M77</f>
        <v>119.9</v>
      </c>
      <c r="K77" s="44">
        <v>0</v>
      </c>
      <c r="L77" s="44">
        <v>0</v>
      </c>
      <c r="M77" s="36">
        <f>29.1+90.8</f>
        <v>119.9</v>
      </c>
      <c r="N77" s="44">
        <v>0</v>
      </c>
      <c r="O77" s="44">
        <f>SUM(Q77:S77)</f>
        <v>175.9</v>
      </c>
      <c r="P77" s="44">
        <v>0</v>
      </c>
      <c r="Q77" s="44">
        <v>0</v>
      </c>
      <c r="R77" s="45">
        <f>127+48.9</f>
        <v>175.9</v>
      </c>
      <c r="S77" s="44">
        <v>0</v>
      </c>
      <c r="T77" s="44">
        <f>SUM(V77:X77)</f>
        <v>607.6</v>
      </c>
      <c r="U77" s="44">
        <v>0</v>
      </c>
      <c r="V77" s="44">
        <v>0</v>
      </c>
      <c r="W77" s="45">
        <f>132.1+475.5</f>
        <v>607.6</v>
      </c>
      <c r="X77" s="44">
        <v>0</v>
      </c>
      <c r="Y77" s="44">
        <f>SUM(AA77:AC77)</f>
        <v>631.9</v>
      </c>
      <c r="Z77" s="44">
        <v>0</v>
      </c>
      <c r="AA77" s="44">
        <v>0</v>
      </c>
      <c r="AB77" s="45">
        <f>137.4+494.5</f>
        <v>631.9</v>
      </c>
      <c r="AC77" s="44">
        <v>0</v>
      </c>
      <c r="AD77" s="44">
        <f>SUM(AF77:AH77)</f>
        <v>631.9</v>
      </c>
      <c r="AE77" s="44">
        <v>0</v>
      </c>
      <c r="AF77" s="44">
        <v>0</v>
      </c>
      <c r="AG77" s="45">
        <f>137.4+494.5</f>
        <v>631.9</v>
      </c>
      <c r="AH77" s="44">
        <v>0</v>
      </c>
      <c r="AI77" s="44">
        <f>SUM(AK77:AM77)</f>
        <v>631.9</v>
      </c>
      <c r="AJ77" s="44">
        <v>0</v>
      </c>
      <c r="AK77" s="44">
        <v>0</v>
      </c>
      <c r="AL77" s="45">
        <f>137.4+494.5</f>
        <v>631.9</v>
      </c>
      <c r="AM77" s="44">
        <v>0</v>
      </c>
      <c r="AN77" s="44">
        <f>SUM(AP77:AR77)</f>
        <v>631.9</v>
      </c>
      <c r="AO77" s="44">
        <v>0</v>
      </c>
      <c r="AP77" s="44">
        <v>0</v>
      </c>
      <c r="AQ77" s="45">
        <f>137.4+494.5</f>
        <v>631.9</v>
      </c>
      <c r="AR77" s="44">
        <v>0</v>
      </c>
      <c r="AS77" s="44">
        <f>SUM(AU77:AW77)</f>
        <v>631.9</v>
      </c>
      <c r="AT77" s="44">
        <v>0</v>
      </c>
      <c r="AU77" s="44">
        <v>0</v>
      </c>
      <c r="AV77" s="45">
        <f>137.4+494.5</f>
        <v>631.9</v>
      </c>
      <c r="AW77" s="44">
        <v>0</v>
      </c>
      <c r="AX77" s="44">
        <f>SUM(AZ77:BB77)</f>
        <v>631.9</v>
      </c>
      <c r="AY77" s="44">
        <v>0</v>
      </c>
      <c r="AZ77" s="44">
        <v>0</v>
      </c>
      <c r="BA77" s="45">
        <f>137.4+494.5</f>
        <v>631.9</v>
      </c>
      <c r="BB77" s="44">
        <v>0</v>
      </c>
      <c r="BC77" s="44">
        <f>SUM(BE77:BG77)</f>
        <v>631.9</v>
      </c>
      <c r="BD77" s="44">
        <v>0</v>
      </c>
      <c r="BE77" s="44">
        <v>0</v>
      </c>
      <c r="BF77" s="45">
        <f>137.4+494.5</f>
        <v>631.9</v>
      </c>
      <c r="BG77" s="44">
        <v>0</v>
      </c>
      <c r="BH77" s="44">
        <f>SUM(BJ77:BL77)</f>
        <v>631.9</v>
      </c>
      <c r="BI77" s="44">
        <v>0</v>
      </c>
      <c r="BJ77" s="44">
        <v>0</v>
      </c>
      <c r="BK77" s="45">
        <f>137.4+494.5</f>
        <v>631.9</v>
      </c>
      <c r="BL77" s="44">
        <v>0</v>
      </c>
    </row>
    <row r="78" spans="1:64" ht="33" x14ac:dyDescent="0.25">
      <c r="A78" s="32" t="s">
        <v>74</v>
      </c>
      <c r="B78" s="33" t="s">
        <v>79</v>
      </c>
      <c r="C78" s="34" t="s">
        <v>24</v>
      </c>
      <c r="D78" s="34" t="s">
        <v>38</v>
      </c>
      <c r="E78" s="35">
        <f t="shared" ref="E78:E85" si="437">J78+O78+T78+Y78+AD78+AI78+AN78+AS78+AX78+BC78+BH78</f>
        <v>4049.1999999999989</v>
      </c>
      <c r="F78" s="35">
        <f t="shared" ref="F78:F82" si="438">K78+P78+U78+Z78+AE78+AJ78+AO78+AT78+AY78</f>
        <v>0</v>
      </c>
      <c r="G78" s="35">
        <f t="shared" ref="G78:G82" si="439">L78+Q78+V78+AA78+AF78+AK78+AP78+AU78+AZ78</f>
        <v>0</v>
      </c>
      <c r="H78" s="35">
        <f t="shared" ref="H78:H85" si="440">M78+R78+W78+AB78+AG78+AL78+AQ78+AV78+BA78+BF78+BK78</f>
        <v>4049.1999999999989</v>
      </c>
      <c r="I78" s="35">
        <f t="shared" ref="I78:I82" si="441">N78+S78+X78+AC78+AH78+AM78+AR78+AW78+BB78</f>
        <v>0</v>
      </c>
      <c r="J78" s="36">
        <f t="shared" si="436"/>
        <v>275.7</v>
      </c>
      <c r="K78" s="44">
        <v>0</v>
      </c>
      <c r="L78" s="44">
        <v>0</v>
      </c>
      <c r="M78" s="36">
        <v>275.7</v>
      </c>
      <c r="N78" s="44">
        <v>0</v>
      </c>
      <c r="O78" s="44">
        <f t="shared" ref="O78:O85" si="442">SUM(Q78:S78)</f>
        <v>352.9</v>
      </c>
      <c r="P78" s="44">
        <v>0</v>
      </c>
      <c r="Q78" s="44">
        <v>0</v>
      </c>
      <c r="R78" s="45">
        <v>352.9</v>
      </c>
      <c r="S78" s="44">
        <v>0</v>
      </c>
      <c r="T78" s="44">
        <f t="shared" ref="T78:T85" si="443">SUM(V78:X78)</f>
        <v>367</v>
      </c>
      <c r="U78" s="44">
        <v>0</v>
      </c>
      <c r="V78" s="44">
        <v>0</v>
      </c>
      <c r="W78" s="45">
        <v>367</v>
      </c>
      <c r="X78" s="44">
        <v>0</v>
      </c>
      <c r="Y78" s="44">
        <f t="shared" ref="Y78:Y85" si="444">SUM(AA78:AC78)</f>
        <v>381.7</v>
      </c>
      <c r="Z78" s="44">
        <v>0</v>
      </c>
      <c r="AA78" s="44">
        <v>0</v>
      </c>
      <c r="AB78" s="45">
        <v>381.7</v>
      </c>
      <c r="AC78" s="44">
        <v>0</v>
      </c>
      <c r="AD78" s="44">
        <f t="shared" ref="AD78:AD85" si="445">SUM(AF78:AH78)</f>
        <v>381.7</v>
      </c>
      <c r="AE78" s="44">
        <v>0</v>
      </c>
      <c r="AF78" s="44">
        <v>0</v>
      </c>
      <c r="AG78" s="45">
        <v>381.7</v>
      </c>
      <c r="AH78" s="44">
        <v>0</v>
      </c>
      <c r="AI78" s="44">
        <f t="shared" ref="AI78:AI85" si="446">SUM(AK78:AM78)</f>
        <v>381.7</v>
      </c>
      <c r="AJ78" s="44">
        <v>0</v>
      </c>
      <c r="AK78" s="44">
        <v>0</v>
      </c>
      <c r="AL78" s="45">
        <v>381.7</v>
      </c>
      <c r="AM78" s="44">
        <v>0</v>
      </c>
      <c r="AN78" s="44">
        <f t="shared" ref="AN78:AN85" si="447">SUM(AP78:AR78)</f>
        <v>381.7</v>
      </c>
      <c r="AO78" s="44">
        <v>0</v>
      </c>
      <c r="AP78" s="44">
        <v>0</v>
      </c>
      <c r="AQ78" s="45">
        <v>381.7</v>
      </c>
      <c r="AR78" s="44">
        <v>0</v>
      </c>
      <c r="AS78" s="44">
        <f t="shared" ref="AS78:AS85" si="448">SUM(AU78:AW78)</f>
        <v>381.7</v>
      </c>
      <c r="AT78" s="44">
        <v>0</v>
      </c>
      <c r="AU78" s="44">
        <v>0</v>
      </c>
      <c r="AV78" s="45">
        <v>381.7</v>
      </c>
      <c r="AW78" s="44">
        <v>0</v>
      </c>
      <c r="AX78" s="44">
        <f t="shared" ref="AX78:AX85" si="449">SUM(AZ78:BB78)</f>
        <v>381.7</v>
      </c>
      <c r="AY78" s="44">
        <v>0</v>
      </c>
      <c r="AZ78" s="44">
        <v>0</v>
      </c>
      <c r="BA78" s="45">
        <v>381.7</v>
      </c>
      <c r="BB78" s="44">
        <v>0</v>
      </c>
      <c r="BC78" s="44">
        <f t="shared" ref="BC78:BC85" si="450">SUM(BE78:BG78)</f>
        <v>381.7</v>
      </c>
      <c r="BD78" s="44">
        <v>0</v>
      </c>
      <c r="BE78" s="44">
        <v>0</v>
      </c>
      <c r="BF78" s="45">
        <v>381.7</v>
      </c>
      <c r="BG78" s="44">
        <v>0</v>
      </c>
      <c r="BH78" s="44">
        <f t="shared" ref="BH78:BH85" si="451">SUM(BJ78:BL78)</f>
        <v>381.7</v>
      </c>
      <c r="BI78" s="44">
        <v>0</v>
      </c>
      <c r="BJ78" s="44">
        <v>0</v>
      </c>
      <c r="BK78" s="45">
        <v>381.7</v>
      </c>
      <c r="BL78" s="44">
        <v>0</v>
      </c>
    </row>
    <row r="79" spans="1:64" ht="33" x14ac:dyDescent="0.25">
      <c r="A79" s="32" t="s">
        <v>75</v>
      </c>
      <c r="B79" s="33" t="s">
        <v>154</v>
      </c>
      <c r="C79" s="34" t="s">
        <v>24</v>
      </c>
      <c r="D79" s="34" t="s">
        <v>38</v>
      </c>
      <c r="E79" s="35">
        <f t="shared" ref="E79" si="452">J79+O79+T79+Y79+AD79+AI79+AN79+AS79+AX79+BC79+BH79</f>
        <v>2722.9</v>
      </c>
      <c r="F79" s="35">
        <f t="shared" ref="F79" si="453">K79+P79+U79+Z79+AE79+AJ79+AO79+AT79+AY79</f>
        <v>0</v>
      </c>
      <c r="G79" s="35">
        <f t="shared" ref="G79" si="454">L79+Q79+V79+AA79+AF79+AK79+AP79+AU79+AZ79</f>
        <v>0</v>
      </c>
      <c r="H79" s="35">
        <f t="shared" ref="H79" si="455">M79+R79+W79+AB79+AG79+AL79+AQ79+AV79+BA79+BF79+BK79</f>
        <v>2722.9</v>
      </c>
      <c r="I79" s="35"/>
      <c r="J79" s="36">
        <f t="shared" ref="J79" si="456">M79</f>
        <v>0</v>
      </c>
      <c r="K79" s="44">
        <v>0</v>
      </c>
      <c r="L79" s="44">
        <v>0</v>
      </c>
      <c r="M79" s="36">
        <v>0</v>
      </c>
      <c r="N79" s="44"/>
      <c r="O79" s="44">
        <f t="shared" ref="O79" si="457">SUM(Q79:S79)</f>
        <v>215.5</v>
      </c>
      <c r="P79" s="44">
        <v>0</v>
      </c>
      <c r="Q79" s="44">
        <v>0</v>
      </c>
      <c r="R79" s="45">
        <v>215.5</v>
      </c>
      <c r="S79" s="44">
        <v>0</v>
      </c>
      <c r="T79" s="44">
        <f t="shared" ref="T79" si="458">SUM(V79:X79)</f>
        <v>269</v>
      </c>
      <c r="U79" s="44">
        <v>0</v>
      </c>
      <c r="V79" s="44">
        <v>0</v>
      </c>
      <c r="W79" s="45">
        <v>269</v>
      </c>
      <c r="X79" s="44">
        <v>0</v>
      </c>
      <c r="Y79" s="44">
        <f t="shared" ref="Y79" si="459">SUM(AA79:AC79)</f>
        <v>279.8</v>
      </c>
      <c r="Z79" s="44">
        <v>0</v>
      </c>
      <c r="AA79" s="44">
        <v>0</v>
      </c>
      <c r="AB79" s="45">
        <v>279.8</v>
      </c>
      <c r="AC79" s="44">
        <v>0</v>
      </c>
      <c r="AD79" s="44">
        <f t="shared" ref="AD79" si="460">SUM(AF79:AH79)</f>
        <v>279.8</v>
      </c>
      <c r="AE79" s="44">
        <v>0</v>
      </c>
      <c r="AF79" s="44">
        <v>0</v>
      </c>
      <c r="AG79" s="45">
        <v>279.8</v>
      </c>
      <c r="AH79" s="44">
        <v>0</v>
      </c>
      <c r="AI79" s="44">
        <f t="shared" ref="AI79" si="461">SUM(AK79:AM79)</f>
        <v>279.8</v>
      </c>
      <c r="AJ79" s="44">
        <v>0</v>
      </c>
      <c r="AK79" s="44">
        <v>0</v>
      </c>
      <c r="AL79" s="45">
        <v>279.8</v>
      </c>
      <c r="AM79" s="44">
        <v>0</v>
      </c>
      <c r="AN79" s="44">
        <f t="shared" ref="AN79" si="462">SUM(AP79:AR79)</f>
        <v>279.8</v>
      </c>
      <c r="AO79" s="44">
        <v>0</v>
      </c>
      <c r="AP79" s="44">
        <v>0</v>
      </c>
      <c r="AQ79" s="45">
        <v>279.8</v>
      </c>
      <c r="AR79" s="44">
        <v>0</v>
      </c>
      <c r="AS79" s="44">
        <f t="shared" ref="AS79" si="463">SUM(AU79:AW79)</f>
        <v>279.8</v>
      </c>
      <c r="AT79" s="44">
        <v>0</v>
      </c>
      <c r="AU79" s="44">
        <v>0</v>
      </c>
      <c r="AV79" s="45">
        <v>279.8</v>
      </c>
      <c r="AW79" s="44">
        <v>0</v>
      </c>
      <c r="AX79" s="44">
        <f t="shared" ref="AX79" si="464">SUM(AZ79:BB79)</f>
        <v>279.8</v>
      </c>
      <c r="AY79" s="44">
        <v>0</v>
      </c>
      <c r="AZ79" s="44">
        <v>0</v>
      </c>
      <c r="BA79" s="45">
        <v>279.8</v>
      </c>
      <c r="BB79" s="44">
        <v>0</v>
      </c>
      <c r="BC79" s="44">
        <f t="shared" ref="BC79" si="465">SUM(BE79:BG79)</f>
        <v>279.8</v>
      </c>
      <c r="BD79" s="44">
        <v>0</v>
      </c>
      <c r="BE79" s="44">
        <v>0</v>
      </c>
      <c r="BF79" s="45">
        <v>279.8</v>
      </c>
      <c r="BG79" s="44">
        <v>0</v>
      </c>
      <c r="BH79" s="44">
        <f t="shared" ref="BH79" si="466">SUM(BJ79:BL79)</f>
        <v>279.8</v>
      </c>
      <c r="BI79" s="44">
        <v>0</v>
      </c>
      <c r="BJ79" s="44">
        <v>0</v>
      </c>
      <c r="BK79" s="45">
        <v>279.8</v>
      </c>
      <c r="BL79" s="44">
        <v>0</v>
      </c>
    </row>
    <row r="80" spans="1:64" ht="33" x14ac:dyDescent="0.25">
      <c r="A80" s="32" t="s">
        <v>76</v>
      </c>
      <c r="B80" s="33" t="s">
        <v>80</v>
      </c>
      <c r="C80" s="34" t="s">
        <v>24</v>
      </c>
      <c r="D80" s="34" t="s">
        <v>38</v>
      </c>
      <c r="E80" s="35">
        <f t="shared" si="437"/>
        <v>5597.8000000000011</v>
      </c>
      <c r="F80" s="35">
        <f t="shared" si="438"/>
        <v>0</v>
      </c>
      <c r="G80" s="35">
        <f t="shared" si="439"/>
        <v>0</v>
      </c>
      <c r="H80" s="35">
        <f t="shared" si="440"/>
        <v>5597.8000000000011</v>
      </c>
      <c r="I80" s="35">
        <f t="shared" si="441"/>
        <v>0</v>
      </c>
      <c r="J80" s="36">
        <f t="shared" si="436"/>
        <v>698.3</v>
      </c>
      <c r="K80" s="44">
        <v>0</v>
      </c>
      <c r="L80" s="44">
        <v>0</v>
      </c>
      <c r="M80" s="36">
        <v>698.3</v>
      </c>
      <c r="N80" s="44">
        <v>0</v>
      </c>
      <c r="O80" s="44">
        <f t="shared" si="442"/>
        <v>458.2</v>
      </c>
      <c r="P80" s="44">
        <v>0</v>
      </c>
      <c r="Q80" s="44">
        <v>0</v>
      </c>
      <c r="R80" s="45">
        <v>458.2</v>
      </c>
      <c r="S80" s="44">
        <v>0</v>
      </c>
      <c r="T80" s="44">
        <f t="shared" si="443"/>
        <v>476.5</v>
      </c>
      <c r="U80" s="44">
        <v>0</v>
      </c>
      <c r="V80" s="44">
        <v>0</v>
      </c>
      <c r="W80" s="45">
        <v>476.5</v>
      </c>
      <c r="X80" s="44">
        <v>0</v>
      </c>
      <c r="Y80" s="44">
        <f t="shared" si="444"/>
        <v>495.6</v>
      </c>
      <c r="Z80" s="44">
        <v>0</v>
      </c>
      <c r="AA80" s="44">
        <v>0</v>
      </c>
      <c r="AB80" s="45">
        <v>495.6</v>
      </c>
      <c r="AC80" s="44">
        <v>0</v>
      </c>
      <c r="AD80" s="44">
        <f t="shared" si="445"/>
        <v>495.6</v>
      </c>
      <c r="AE80" s="44">
        <v>0</v>
      </c>
      <c r="AF80" s="44">
        <v>0</v>
      </c>
      <c r="AG80" s="45">
        <v>495.6</v>
      </c>
      <c r="AH80" s="44">
        <v>0</v>
      </c>
      <c r="AI80" s="44">
        <f t="shared" si="446"/>
        <v>495.6</v>
      </c>
      <c r="AJ80" s="44">
        <v>0</v>
      </c>
      <c r="AK80" s="44">
        <v>0</v>
      </c>
      <c r="AL80" s="45">
        <v>495.6</v>
      </c>
      <c r="AM80" s="44">
        <v>0</v>
      </c>
      <c r="AN80" s="44">
        <f t="shared" si="447"/>
        <v>495.6</v>
      </c>
      <c r="AO80" s="44">
        <v>0</v>
      </c>
      <c r="AP80" s="44">
        <v>0</v>
      </c>
      <c r="AQ80" s="45">
        <v>495.6</v>
      </c>
      <c r="AR80" s="44">
        <v>0</v>
      </c>
      <c r="AS80" s="44">
        <f t="shared" si="448"/>
        <v>495.6</v>
      </c>
      <c r="AT80" s="44">
        <v>0</v>
      </c>
      <c r="AU80" s="44">
        <v>0</v>
      </c>
      <c r="AV80" s="45">
        <v>495.6</v>
      </c>
      <c r="AW80" s="44">
        <v>0</v>
      </c>
      <c r="AX80" s="44">
        <f t="shared" si="449"/>
        <v>495.6</v>
      </c>
      <c r="AY80" s="44">
        <v>0</v>
      </c>
      <c r="AZ80" s="44">
        <v>0</v>
      </c>
      <c r="BA80" s="45">
        <v>495.6</v>
      </c>
      <c r="BB80" s="44">
        <v>0</v>
      </c>
      <c r="BC80" s="44">
        <f t="shared" si="450"/>
        <v>495.6</v>
      </c>
      <c r="BD80" s="44">
        <v>0</v>
      </c>
      <c r="BE80" s="44">
        <v>0</v>
      </c>
      <c r="BF80" s="45">
        <v>495.6</v>
      </c>
      <c r="BG80" s="44">
        <v>0</v>
      </c>
      <c r="BH80" s="44">
        <f t="shared" si="451"/>
        <v>495.6</v>
      </c>
      <c r="BI80" s="44">
        <v>0</v>
      </c>
      <c r="BJ80" s="44">
        <v>0</v>
      </c>
      <c r="BK80" s="45">
        <v>495.6</v>
      </c>
      <c r="BL80" s="44">
        <v>0</v>
      </c>
    </row>
    <row r="81" spans="1:64" ht="33" x14ac:dyDescent="0.25">
      <c r="A81" s="32" t="s">
        <v>77</v>
      </c>
      <c r="B81" s="33" t="s">
        <v>69</v>
      </c>
      <c r="C81" s="34" t="s">
        <v>24</v>
      </c>
      <c r="D81" s="34" t="s">
        <v>38</v>
      </c>
      <c r="E81" s="35">
        <f t="shared" si="437"/>
        <v>6444.2000000000016</v>
      </c>
      <c r="F81" s="35">
        <f t="shared" si="438"/>
        <v>0</v>
      </c>
      <c r="G81" s="35">
        <f t="shared" si="439"/>
        <v>0</v>
      </c>
      <c r="H81" s="35">
        <f t="shared" si="440"/>
        <v>6444.2000000000016</v>
      </c>
      <c r="I81" s="35">
        <f t="shared" si="441"/>
        <v>0</v>
      </c>
      <c r="J81" s="36">
        <f t="shared" si="436"/>
        <v>1010.7</v>
      </c>
      <c r="K81" s="44">
        <v>0</v>
      </c>
      <c r="L81" s="44">
        <v>0</v>
      </c>
      <c r="M81" s="36">
        <f>403+607.7</f>
        <v>1010.7</v>
      </c>
      <c r="N81" s="44">
        <v>0</v>
      </c>
      <c r="O81" s="44">
        <f t="shared" si="442"/>
        <v>508.2</v>
      </c>
      <c r="P81" s="44">
        <v>0</v>
      </c>
      <c r="Q81" s="44">
        <v>0</v>
      </c>
      <c r="R81" s="45">
        <v>508.2</v>
      </c>
      <c r="S81" s="44">
        <v>0</v>
      </c>
      <c r="T81" s="44">
        <f t="shared" si="443"/>
        <v>528.5</v>
      </c>
      <c r="U81" s="44">
        <v>0</v>
      </c>
      <c r="V81" s="44">
        <v>0</v>
      </c>
      <c r="W81" s="45">
        <v>528.5</v>
      </c>
      <c r="X81" s="44">
        <v>0</v>
      </c>
      <c r="Y81" s="44">
        <f t="shared" si="444"/>
        <v>549.6</v>
      </c>
      <c r="Z81" s="44">
        <v>0</v>
      </c>
      <c r="AA81" s="44">
        <v>0</v>
      </c>
      <c r="AB81" s="45">
        <v>549.6</v>
      </c>
      <c r="AC81" s="44">
        <v>0</v>
      </c>
      <c r="AD81" s="44">
        <f t="shared" si="445"/>
        <v>549.6</v>
      </c>
      <c r="AE81" s="44">
        <v>0</v>
      </c>
      <c r="AF81" s="44">
        <v>0</v>
      </c>
      <c r="AG81" s="45">
        <v>549.6</v>
      </c>
      <c r="AH81" s="44">
        <v>0</v>
      </c>
      <c r="AI81" s="44">
        <f t="shared" si="446"/>
        <v>549.6</v>
      </c>
      <c r="AJ81" s="44">
        <v>0</v>
      </c>
      <c r="AK81" s="44">
        <v>0</v>
      </c>
      <c r="AL81" s="45">
        <v>549.6</v>
      </c>
      <c r="AM81" s="44">
        <v>0</v>
      </c>
      <c r="AN81" s="44">
        <f t="shared" si="447"/>
        <v>549.6</v>
      </c>
      <c r="AO81" s="44">
        <v>0</v>
      </c>
      <c r="AP81" s="44">
        <v>0</v>
      </c>
      <c r="AQ81" s="45">
        <v>549.6</v>
      </c>
      <c r="AR81" s="44">
        <v>0</v>
      </c>
      <c r="AS81" s="44">
        <f t="shared" si="448"/>
        <v>549.6</v>
      </c>
      <c r="AT81" s="44">
        <v>0</v>
      </c>
      <c r="AU81" s="44">
        <v>0</v>
      </c>
      <c r="AV81" s="45">
        <v>549.6</v>
      </c>
      <c r="AW81" s="44">
        <v>0</v>
      </c>
      <c r="AX81" s="44">
        <f t="shared" si="449"/>
        <v>549.6</v>
      </c>
      <c r="AY81" s="44">
        <v>0</v>
      </c>
      <c r="AZ81" s="44">
        <v>0</v>
      </c>
      <c r="BA81" s="45">
        <v>549.6</v>
      </c>
      <c r="BB81" s="44">
        <v>0</v>
      </c>
      <c r="BC81" s="44">
        <f t="shared" si="450"/>
        <v>549.6</v>
      </c>
      <c r="BD81" s="44">
        <v>0</v>
      </c>
      <c r="BE81" s="44">
        <v>0</v>
      </c>
      <c r="BF81" s="45">
        <v>549.6</v>
      </c>
      <c r="BG81" s="44">
        <v>0</v>
      </c>
      <c r="BH81" s="44">
        <f t="shared" si="451"/>
        <v>549.6</v>
      </c>
      <c r="BI81" s="44">
        <v>0</v>
      </c>
      <c r="BJ81" s="44">
        <v>0</v>
      </c>
      <c r="BK81" s="45">
        <v>549.6</v>
      </c>
      <c r="BL81" s="44">
        <v>0</v>
      </c>
    </row>
    <row r="82" spans="1:64" ht="33" x14ac:dyDescent="0.25">
      <c r="A82" s="32" t="s">
        <v>78</v>
      </c>
      <c r="B82" s="33" t="s">
        <v>81</v>
      </c>
      <c r="C82" s="34" t="s">
        <v>24</v>
      </c>
      <c r="D82" s="34" t="s">
        <v>38</v>
      </c>
      <c r="E82" s="35">
        <f t="shared" si="437"/>
        <v>5048.6000000000004</v>
      </c>
      <c r="F82" s="35">
        <f t="shared" si="438"/>
        <v>0</v>
      </c>
      <c r="G82" s="35">
        <f t="shared" si="439"/>
        <v>0</v>
      </c>
      <c r="H82" s="35">
        <f t="shared" si="440"/>
        <v>5048.6000000000004</v>
      </c>
      <c r="I82" s="35">
        <f t="shared" si="441"/>
        <v>0</v>
      </c>
      <c r="J82" s="36">
        <f t="shared" si="436"/>
        <v>68</v>
      </c>
      <c r="K82" s="44">
        <v>0</v>
      </c>
      <c r="L82" s="44">
        <v>0</v>
      </c>
      <c r="M82" s="36">
        <v>68</v>
      </c>
      <c r="N82" s="44">
        <v>0</v>
      </c>
      <c r="O82" s="44">
        <f t="shared" si="442"/>
        <v>465.8</v>
      </c>
      <c r="P82" s="44">
        <v>0</v>
      </c>
      <c r="Q82" s="44">
        <v>0</v>
      </c>
      <c r="R82" s="45">
        <v>465.8</v>
      </c>
      <c r="S82" s="44">
        <v>0</v>
      </c>
      <c r="T82" s="44">
        <f t="shared" si="443"/>
        <v>484.4</v>
      </c>
      <c r="U82" s="44">
        <v>0</v>
      </c>
      <c r="V82" s="44">
        <v>0</v>
      </c>
      <c r="W82" s="45">
        <v>484.4</v>
      </c>
      <c r="X82" s="44">
        <v>0</v>
      </c>
      <c r="Y82" s="44">
        <f t="shared" si="444"/>
        <v>503.8</v>
      </c>
      <c r="Z82" s="44">
        <v>0</v>
      </c>
      <c r="AA82" s="44">
        <v>0</v>
      </c>
      <c r="AB82" s="45">
        <v>503.8</v>
      </c>
      <c r="AC82" s="44">
        <v>0</v>
      </c>
      <c r="AD82" s="44">
        <f t="shared" si="445"/>
        <v>503.8</v>
      </c>
      <c r="AE82" s="44">
        <v>0</v>
      </c>
      <c r="AF82" s="44">
        <v>0</v>
      </c>
      <c r="AG82" s="45">
        <v>503.8</v>
      </c>
      <c r="AH82" s="44">
        <v>0</v>
      </c>
      <c r="AI82" s="44">
        <f t="shared" si="446"/>
        <v>503.8</v>
      </c>
      <c r="AJ82" s="44">
        <v>0</v>
      </c>
      <c r="AK82" s="44">
        <v>0</v>
      </c>
      <c r="AL82" s="45">
        <v>503.8</v>
      </c>
      <c r="AM82" s="44">
        <v>0</v>
      </c>
      <c r="AN82" s="44">
        <f t="shared" si="447"/>
        <v>503.8</v>
      </c>
      <c r="AO82" s="44">
        <v>0</v>
      </c>
      <c r="AP82" s="44">
        <v>0</v>
      </c>
      <c r="AQ82" s="45">
        <v>503.8</v>
      </c>
      <c r="AR82" s="44">
        <v>0</v>
      </c>
      <c r="AS82" s="44">
        <f t="shared" si="448"/>
        <v>503.8</v>
      </c>
      <c r="AT82" s="44">
        <v>0</v>
      </c>
      <c r="AU82" s="44">
        <v>0</v>
      </c>
      <c r="AV82" s="45">
        <v>503.8</v>
      </c>
      <c r="AW82" s="44">
        <v>0</v>
      </c>
      <c r="AX82" s="44">
        <f t="shared" si="449"/>
        <v>503.8</v>
      </c>
      <c r="AY82" s="44">
        <v>0</v>
      </c>
      <c r="AZ82" s="44">
        <v>0</v>
      </c>
      <c r="BA82" s="45">
        <v>503.8</v>
      </c>
      <c r="BB82" s="44">
        <v>0</v>
      </c>
      <c r="BC82" s="44">
        <f t="shared" si="450"/>
        <v>503.8</v>
      </c>
      <c r="BD82" s="44">
        <v>0</v>
      </c>
      <c r="BE82" s="44">
        <v>0</v>
      </c>
      <c r="BF82" s="45">
        <v>503.8</v>
      </c>
      <c r="BG82" s="44">
        <v>0</v>
      </c>
      <c r="BH82" s="44">
        <f t="shared" si="451"/>
        <v>503.8</v>
      </c>
      <c r="BI82" s="44">
        <v>0</v>
      </c>
      <c r="BJ82" s="44">
        <v>0</v>
      </c>
      <c r="BK82" s="45">
        <v>503.8</v>
      </c>
      <c r="BL82" s="44">
        <v>0</v>
      </c>
    </row>
    <row r="83" spans="1:64" ht="33" x14ac:dyDescent="0.25">
      <c r="A83" s="32" t="s">
        <v>84</v>
      </c>
      <c r="B83" s="33" t="s">
        <v>82</v>
      </c>
      <c r="C83" s="34" t="s">
        <v>24</v>
      </c>
      <c r="D83" s="34" t="s">
        <v>38</v>
      </c>
      <c r="E83" s="35">
        <f t="shared" si="437"/>
        <v>383.2000000000001</v>
      </c>
      <c r="F83" s="35">
        <f t="shared" ref="F83" si="467">K83+P83+U83+Z83+AE83+AJ83+AO83+AT83+AY83</f>
        <v>0</v>
      </c>
      <c r="G83" s="35">
        <f t="shared" ref="G83" si="468">L83+Q83+V83+AA83+AF83+AK83+AP83+AU83+AZ83</f>
        <v>0</v>
      </c>
      <c r="H83" s="35">
        <f t="shared" si="440"/>
        <v>383.2000000000001</v>
      </c>
      <c r="I83" s="35">
        <f t="shared" ref="I83" si="469">N83+S83+X83+AC83+AH83+AM83+AR83+AW83+BB83</f>
        <v>0</v>
      </c>
      <c r="J83" s="36">
        <f t="shared" si="436"/>
        <v>24.3</v>
      </c>
      <c r="K83" s="44">
        <v>0</v>
      </c>
      <c r="L83" s="44">
        <v>0</v>
      </c>
      <c r="M83" s="36">
        <v>24.3</v>
      </c>
      <c r="N83" s="44">
        <v>0</v>
      </c>
      <c r="O83" s="44">
        <f t="shared" si="442"/>
        <v>33.6</v>
      </c>
      <c r="P83" s="44">
        <v>0</v>
      </c>
      <c r="Q83" s="44">
        <v>0</v>
      </c>
      <c r="R83" s="45">
        <v>33.6</v>
      </c>
      <c r="S83" s="44">
        <v>0</v>
      </c>
      <c r="T83" s="44">
        <f t="shared" si="443"/>
        <v>34.9</v>
      </c>
      <c r="U83" s="44">
        <v>0</v>
      </c>
      <c r="V83" s="44">
        <v>0</v>
      </c>
      <c r="W83" s="45">
        <v>34.9</v>
      </c>
      <c r="X83" s="44">
        <v>0</v>
      </c>
      <c r="Y83" s="44">
        <f t="shared" si="444"/>
        <v>36.299999999999997</v>
      </c>
      <c r="Z83" s="44">
        <v>0</v>
      </c>
      <c r="AA83" s="44">
        <v>0</v>
      </c>
      <c r="AB83" s="45">
        <v>36.299999999999997</v>
      </c>
      <c r="AC83" s="44">
        <v>0</v>
      </c>
      <c r="AD83" s="44">
        <f t="shared" si="445"/>
        <v>36.299999999999997</v>
      </c>
      <c r="AE83" s="44">
        <v>0</v>
      </c>
      <c r="AF83" s="44">
        <v>0</v>
      </c>
      <c r="AG83" s="45">
        <v>36.299999999999997</v>
      </c>
      <c r="AH83" s="44">
        <v>0</v>
      </c>
      <c r="AI83" s="44">
        <f t="shared" si="446"/>
        <v>36.299999999999997</v>
      </c>
      <c r="AJ83" s="44">
        <v>0</v>
      </c>
      <c r="AK83" s="44">
        <v>0</v>
      </c>
      <c r="AL83" s="45">
        <v>36.299999999999997</v>
      </c>
      <c r="AM83" s="44">
        <v>0</v>
      </c>
      <c r="AN83" s="44">
        <f t="shared" si="447"/>
        <v>36.299999999999997</v>
      </c>
      <c r="AO83" s="44">
        <v>0</v>
      </c>
      <c r="AP83" s="44">
        <v>0</v>
      </c>
      <c r="AQ83" s="45">
        <v>36.299999999999997</v>
      </c>
      <c r="AR83" s="44">
        <v>0</v>
      </c>
      <c r="AS83" s="44">
        <f t="shared" si="448"/>
        <v>36.299999999999997</v>
      </c>
      <c r="AT83" s="44">
        <v>0</v>
      </c>
      <c r="AU83" s="44">
        <v>0</v>
      </c>
      <c r="AV83" s="45">
        <v>36.299999999999997</v>
      </c>
      <c r="AW83" s="44">
        <v>0</v>
      </c>
      <c r="AX83" s="44">
        <f t="shared" si="449"/>
        <v>36.299999999999997</v>
      </c>
      <c r="AY83" s="44">
        <v>0</v>
      </c>
      <c r="AZ83" s="44">
        <v>0</v>
      </c>
      <c r="BA83" s="45">
        <v>36.299999999999997</v>
      </c>
      <c r="BB83" s="44">
        <v>0</v>
      </c>
      <c r="BC83" s="44">
        <f t="shared" si="450"/>
        <v>36.299999999999997</v>
      </c>
      <c r="BD83" s="44">
        <v>0</v>
      </c>
      <c r="BE83" s="44">
        <v>0</v>
      </c>
      <c r="BF83" s="45">
        <v>36.299999999999997</v>
      </c>
      <c r="BG83" s="44">
        <v>0</v>
      </c>
      <c r="BH83" s="44">
        <f t="shared" si="451"/>
        <v>36.299999999999997</v>
      </c>
      <c r="BI83" s="44">
        <v>0</v>
      </c>
      <c r="BJ83" s="44">
        <v>0</v>
      </c>
      <c r="BK83" s="45">
        <v>36.299999999999997</v>
      </c>
      <c r="BL83" s="44">
        <v>0</v>
      </c>
    </row>
    <row r="84" spans="1:64" ht="33" x14ac:dyDescent="0.25">
      <c r="A84" s="32" t="s">
        <v>209</v>
      </c>
      <c r="B84" s="33" t="s">
        <v>85</v>
      </c>
      <c r="C84" s="34" t="s">
        <v>24</v>
      </c>
      <c r="D84" s="34" t="s">
        <v>38</v>
      </c>
      <c r="E84" s="35">
        <f t="shared" si="437"/>
        <v>3174.1999999999994</v>
      </c>
      <c r="F84" s="35">
        <f t="shared" ref="F84" si="470">K84+P84+U84+Z84+AE84+AJ84+AO84+AT84+AY84</f>
        <v>0</v>
      </c>
      <c r="G84" s="35">
        <f t="shared" ref="G84" si="471">L84+Q84+V84+AA84+AF84+AK84+AP84+AU84+AZ84</f>
        <v>0</v>
      </c>
      <c r="H84" s="35">
        <f t="shared" si="440"/>
        <v>3174.1999999999994</v>
      </c>
      <c r="I84" s="35">
        <f t="shared" ref="I84" si="472">N84+S84+X84+AC84+AH84+AM84+AR84+AW84+BB84</f>
        <v>0</v>
      </c>
      <c r="J84" s="36">
        <f t="shared" si="436"/>
        <v>306.3</v>
      </c>
      <c r="K84" s="44">
        <v>0</v>
      </c>
      <c r="L84" s="44">
        <v>0</v>
      </c>
      <c r="M84" s="36">
        <v>306.3</v>
      </c>
      <c r="N84" s="44">
        <v>0</v>
      </c>
      <c r="O84" s="44">
        <f t="shared" si="442"/>
        <v>268.2</v>
      </c>
      <c r="P84" s="44">
        <v>0</v>
      </c>
      <c r="Q84" s="44">
        <v>0</v>
      </c>
      <c r="R84" s="45">
        <v>268.2</v>
      </c>
      <c r="S84" s="44">
        <v>0</v>
      </c>
      <c r="T84" s="44">
        <f t="shared" si="443"/>
        <v>278.89999999999998</v>
      </c>
      <c r="U84" s="44">
        <v>0</v>
      </c>
      <c r="V84" s="44">
        <v>0</v>
      </c>
      <c r="W84" s="45">
        <v>278.89999999999998</v>
      </c>
      <c r="X84" s="44">
        <v>0</v>
      </c>
      <c r="Y84" s="45">
        <f t="shared" si="444"/>
        <v>290.10000000000002</v>
      </c>
      <c r="Z84" s="44">
        <v>0</v>
      </c>
      <c r="AA84" s="44">
        <v>0</v>
      </c>
      <c r="AB84" s="45">
        <v>290.10000000000002</v>
      </c>
      <c r="AC84" s="44">
        <v>0</v>
      </c>
      <c r="AD84" s="44">
        <f t="shared" si="445"/>
        <v>290.10000000000002</v>
      </c>
      <c r="AE84" s="44">
        <v>0</v>
      </c>
      <c r="AF84" s="44">
        <v>0</v>
      </c>
      <c r="AG84" s="45">
        <v>290.10000000000002</v>
      </c>
      <c r="AH84" s="44">
        <v>0</v>
      </c>
      <c r="AI84" s="44">
        <f t="shared" si="446"/>
        <v>290.10000000000002</v>
      </c>
      <c r="AJ84" s="44">
        <v>0</v>
      </c>
      <c r="AK84" s="44">
        <v>0</v>
      </c>
      <c r="AL84" s="45">
        <v>290.10000000000002</v>
      </c>
      <c r="AM84" s="44">
        <v>0</v>
      </c>
      <c r="AN84" s="44">
        <f t="shared" si="447"/>
        <v>290.10000000000002</v>
      </c>
      <c r="AO84" s="44">
        <v>0</v>
      </c>
      <c r="AP84" s="44">
        <v>0</v>
      </c>
      <c r="AQ84" s="45">
        <v>290.10000000000002</v>
      </c>
      <c r="AR84" s="44">
        <v>0</v>
      </c>
      <c r="AS84" s="44">
        <f t="shared" si="448"/>
        <v>290.10000000000002</v>
      </c>
      <c r="AT84" s="44">
        <v>0</v>
      </c>
      <c r="AU84" s="44">
        <v>0</v>
      </c>
      <c r="AV84" s="45">
        <v>290.10000000000002</v>
      </c>
      <c r="AW84" s="44">
        <v>0</v>
      </c>
      <c r="AX84" s="44">
        <f t="shared" si="449"/>
        <v>290.10000000000002</v>
      </c>
      <c r="AY84" s="44">
        <v>0</v>
      </c>
      <c r="AZ84" s="44">
        <v>0</v>
      </c>
      <c r="BA84" s="45">
        <v>290.10000000000002</v>
      </c>
      <c r="BB84" s="44">
        <v>0</v>
      </c>
      <c r="BC84" s="44">
        <f t="shared" si="450"/>
        <v>290.10000000000002</v>
      </c>
      <c r="BD84" s="44">
        <v>0</v>
      </c>
      <c r="BE84" s="44">
        <v>0</v>
      </c>
      <c r="BF84" s="45">
        <v>290.10000000000002</v>
      </c>
      <c r="BG84" s="44">
        <v>0</v>
      </c>
      <c r="BH84" s="44">
        <f t="shared" si="451"/>
        <v>290.10000000000002</v>
      </c>
      <c r="BI84" s="44">
        <v>0</v>
      </c>
      <c r="BJ84" s="44">
        <v>0</v>
      </c>
      <c r="BK84" s="45">
        <v>290.10000000000002</v>
      </c>
      <c r="BL84" s="44">
        <v>0</v>
      </c>
    </row>
    <row r="85" spans="1:64" ht="33" x14ac:dyDescent="0.25">
      <c r="A85" s="32" t="s">
        <v>216</v>
      </c>
      <c r="B85" s="33" t="s">
        <v>155</v>
      </c>
      <c r="C85" s="34" t="s">
        <v>24</v>
      </c>
      <c r="D85" s="34" t="s">
        <v>38</v>
      </c>
      <c r="E85" s="35">
        <f t="shared" si="437"/>
        <v>969.80000000000018</v>
      </c>
      <c r="F85" s="35">
        <f t="shared" ref="F85:F86" si="473">K85+P85+U85+Z85+AE85+AJ85+AO85+AT85+AY85</f>
        <v>0</v>
      </c>
      <c r="G85" s="35">
        <f t="shared" ref="G85:G86" si="474">L85+Q85+V85+AA85+AF85+AK85+AP85+AU85+AZ85</f>
        <v>0</v>
      </c>
      <c r="H85" s="35">
        <f t="shared" si="440"/>
        <v>969.80000000000018</v>
      </c>
      <c r="I85" s="35">
        <f t="shared" ref="I85:I86" si="475">N85+S85+X85+AC85+AH85+AM85+AR85+AW85+BB85</f>
        <v>0</v>
      </c>
      <c r="J85" s="37">
        <f t="shared" ref="J85:J86" si="476">M85</f>
        <v>0</v>
      </c>
      <c r="K85" s="44">
        <v>0</v>
      </c>
      <c r="L85" s="44">
        <v>0</v>
      </c>
      <c r="M85" s="37">
        <v>0</v>
      </c>
      <c r="N85" s="44">
        <v>0</v>
      </c>
      <c r="O85" s="44">
        <f t="shared" si="442"/>
        <v>90.7</v>
      </c>
      <c r="P85" s="44">
        <v>0</v>
      </c>
      <c r="Q85" s="44">
        <v>0</v>
      </c>
      <c r="R85" s="45">
        <v>90.7</v>
      </c>
      <c r="S85" s="44">
        <v>0</v>
      </c>
      <c r="T85" s="44">
        <f t="shared" si="443"/>
        <v>94.3</v>
      </c>
      <c r="U85" s="44">
        <v>0</v>
      </c>
      <c r="V85" s="44">
        <v>0</v>
      </c>
      <c r="W85" s="45">
        <v>94.3</v>
      </c>
      <c r="X85" s="44">
        <v>0</v>
      </c>
      <c r="Y85" s="44">
        <f t="shared" si="444"/>
        <v>98.1</v>
      </c>
      <c r="Z85" s="44">
        <v>0</v>
      </c>
      <c r="AA85" s="44">
        <v>0</v>
      </c>
      <c r="AB85" s="45">
        <v>98.1</v>
      </c>
      <c r="AC85" s="44">
        <v>0</v>
      </c>
      <c r="AD85" s="44">
        <f t="shared" si="445"/>
        <v>98.1</v>
      </c>
      <c r="AE85" s="44">
        <v>0</v>
      </c>
      <c r="AF85" s="44">
        <v>0</v>
      </c>
      <c r="AG85" s="45">
        <v>98.1</v>
      </c>
      <c r="AH85" s="44">
        <v>0</v>
      </c>
      <c r="AI85" s="44">
        <f t="shared" si="446"/>
        <v>98.1</v>
      </c>
      <c r="AJ85" s="44">
        <v>0</v>
      </c>
      <c r="AK85" s="44">
        <v>0</v>
      </c>
      <c r="AL85" s="45">
        <v>98.1</v>
      </c>
      <c r="AM85" s="44">
        <v>0</v>
      </c>
      <c r="AN85" s="44">
        <f t="shared" si="447"/>
        <v>98.1</v>
      </c>
      <c r="AO85" s="44">
        <v>0</v>
      </c>
      <c r="AP85" s="44">
        <v>0</v>
      </c>
      <c r="AQ85" s="45">
        <v>98.1</v>
      </c>
      <c r="AR85" s="44">
        <v>0</v>
      </c>
      <c r="AS85" s="44">
        <f t="shared" si="448"/>
        <v>98.1</v>
      </c>
      <c r="AT85" s="44">
        <v>0</v>
      </c>
      <c r="AU85" s="44">
        <v>0</v>
      </c>
      <c r="AV85" s="45">
        <v>98.1</v>
      </c>
      <c r="AW85" s="44">
        <v>0</v>
      </c>
      <c r="AX85" s="44">
        <f t="shared" si="449"/>
        <v>98.1</v>
      </c>
      <c r="AY85" s="44">
        <v>0</v>
      </c>
      <c r="AZ85" s="44">
        <v>0</v>
      </c>
      <c r="BA85" s="45">
        <v>98.1</v>
      </c>
      <c r="BB85" s="44">
        <v>0</v>
      </c>
      <c r="BC85" s="44">
        <f t="shared" si="450"/>
        <v>98.1</v>
      </c>
      <c r="BD85" s="44">
        <v>0</v>
      </c>
      <c r="BE85" s="44">
        <v>0</v>
      </c>
      <c r="BF85" s="45">
        <v>98.1</v>
      </c>
      <c r="BG85" s="44">
        <v>0</v>
      </c>
      <c r="BH85" s="44">
        <f t="shared" si="451"/>
        <v>98.1</v>
      </c>
      <c r="BI85" s="44">
        <v>0</v>
      </c>
      <c r="BJ85" s="44">
        <v>0</v>
      </c>
      <c r="BK85" s="45">
        <v>98.1</v>
      </c>
      <c r="BL85" s="44">
        <v>0</v>
      </c>
    </row>
    <row r="86" spans="1:64" ht="33" x14ac:dyDescent="0.25">
      <c r="A86" s="32" t="s">
        <v>226</v>
      </c>
      <c r="B86" s="33" t="s">
        <v>153</v>
      </c>
      <c r="C86" s="34" t="s">
        <v>24</v>
      </c>
      <c r="D86" s="34" t="s">
        <v>38</v>
      </c>
      <c r="E86" s="35">
        <f t="shared" ref="E86:E87" si="477">J86+O86+T86+Y86+AD86+AI86+AN86+AS86+AX86+BC86+BH86</f>
        <v>1096.8000000000002</v>
      </c>
      <c r="F86" s="35">
        <f t="shared" si="473"/>
        <v>0</v>
      </c>
      <c r="G86" s="35">
        <f t="shared" si="474"/>
        <v>0</v>
      </c>
      <c r="H86" s="35">
        <f t="shared" ref="H86:H87" si="478">M86+R86+W86+AB86+AG86+AL86+AQ86+AV86+BA86+BF86+BK86</f>
        <v>1096.8000000000002</v>
      </c>
      <c r="I86" s="35">
        <f t="shared" si="475"/>
        <v>0</v>
      </c>
      <c r="J86" s="37">
        <f t="shared" si="476"/>
        <v>0</v>
      </c>
      <c r="K86" s="44">
        <v>0</v>
      </c>
      <c r="L86" s="44">
        <v>0</v>
      </c>
      <c r="M86" s="37">
        <v>0</v>
      </c>
      <c r="N86" s="44">
        <v>0</v>
      </c>
      <c r="O86" s="44">
        <f t="shared" ref="O86:O87" si="479">SUM(Q86:S86)</f>
        <v>43</v>
      </c>
      <c r="P86" s="44">
        <v>0</v>
      </c>
      <c r="Q86" s="44">
        <v>0</v>
      </c>
      <c r="R86" s="45">
        <v>43</v>
      </c>
      <c r="S86" s="44">
        <v>0</v>
      </c>
      <c r="T86" s="44">
        <f t="shared" ref="T86:T87" si="480">SUM(V86:X86)</f>
        <v>113</v>
      </c>
      <c r="U86" s="44">
        <v>0</v>
      </c>
      <c r="V86" s="44">
        <v>0</v>
      </c>
      <c r="W86" s="45">
        <v>113</v>
      </c>
      <c r="X86" s="44">
        <v>0</v>
      </c>
      <c r="Y86" s="44">
        <f t="shared" ref="Y86:Y87" si="481">SUM(AA86:AC86)</f>
        <v>117.6</v>
      </c>
      <c r="Z86" s="44">
        <v>0</v>
      </c>
      <c r="AA86" s="44">
        <v>0</v>
      </c>
      <c r="AB86" s="45">
        <v>117.6</v>
      </c>
      <c r="AC86" s="44">
        <v>0</v>
      </c>
      <c r="AD86" s="44">
        <f t="shared" ref="AD86:AD87" si="482">SUM(AF86:AH86)</f>
        <v>117.6</v>
      </c>
      <c r="AE86" s="44">
        <v>0</v>
      </c>
      <c r="AF86" s="44">
        <v>0</v>
      </c>
      <c r="AG86" s="45">
        <v>117.6</v>
      </c>
      <c r="AH86" s="44">
        <v>0</v>
      </c>
      <c r="AI86" s="44">
        <f t="shared" ref="AI86:AI87" si="483">SUM(AK86:AM86)</f>
        <v>117.6</v>
      </c>
      <c r="AJ86" s="44">
        <v>0</v>
      </c>
      <c r="AK86" s="44">
        <v>0</v>
      </c>
      <c r="AL86" s="45">
        <v>117.6</v>
      </c>
      <c r="AM86" s="44">
        <v>0</v>
      </c>
      <c r="AN86" s="44">
        <f t="shared" ref="AN86:AN87" si="484">SUM(AP86:AR86)</f>
        <v>117.6</v>
      </c>
      <c r="AO86" s="44">
        <v>0</v>
      </c>
      <c r="AP86" s="44">
        <v>0</v>
      </c>
      <c r="AQ86" s="45">
        <v>117.6</v>
      </c>
      <c r="AR86" s="44">
        <v>0</v>
      </c>
      <c r="AS86" s="44">
        <f t="shared" ref="AS86:AS87" si="485">SUM(AU86:AW86)</f>
        <v>117.6</v>
      </c>
      <c r="AT86" s="44">
        <v>0</v>
      </c>
      <c r="AU86" s="44">
        <v>0</v>
      </c>
      <c r="AV86" s="45">
        <v>117.6</v>
      </c>
      <c r="AW86" s="44">
        <v>0</v>
      </c>
      <c r="AX86" s="44">
        <f t="shared" ref="AX86:AX87" si="486">SUM(AZ86:BB86)</f>
        <v>117.6</v>
      </c>
      <c r="AY86" s="44">
        <v>0</v>
      </c>
      <c r="AZ86" s="44">
        <v>0</v>
      </c>
      <c r="BA86" s="45">
        <v>117.6</v>
      </c>
      <c r="BB86" s="44">
        <v>0</v>
      </c>
      <c r="BC86" s="44">
        <f t="shared" ref="BC86:BC87" si="487">SUM(BE86:BG86)</f>
        <v>117.6</v>
      </c>
      <c r="BD86" s="44">
        <v>0</v>
      </c>
      <c r="BE86" s="44">
        <v>0</v>
      </c>
      <c r="BF86" s="45">
        <v>117.6</v>
      </c>
      <c r="BG86" s="44">
        <v>0</v>
      </c>
      <c r="BH86" s="44">
        <f t="shared" ref="BH86:BH87" si="488">SUM(BJ86:BL86)</f>
        <v>117.6</v>
      </c>
      <c r="BI86" s="44">
        <v>0</v>
      </c>
      <c r="BJ86" s="44">
        <v>0</v>
      </c>
      <c r="BK86" s="45">
        <v>117.6</v>
      </c>
      <c r="BL86" s="44">
        <v>0</v>
      </c>
    </row>
    <row r="87" spans="1:64" ht="33" x14ac:dyDescent="0.25">
      <c r="A87" s="32" t="s">
        <v>227</v>
      </c>
      <c r="B87" s="33" t="s">
        <v>228</v>
      </c>
      <c r="C87" s="34" t="s">
        <v>24</v>
      </c>
      <c r="D87" s="34" t="s">
        <v>38</v>
      </c>
      <c r="E87" s="35">
        <f t="shared" si="477"/>
        <v>4143.2000000000007</v>
      </c>
      <c r="F87" s="35">
        <f t="shared" ref="F87" si="489">K87+P87+U87+Z87+AE87+AJ87+AO87+AT87+AY87</f>
        <v>0</v>
      </c>
      <c r="G87" s="35">
        <f t="shared" ref="G87" si="490">L87+Q87+V87+AA87+AF87+AK87+AP87+AU87+AZ87</f>
        <v>0</v>
      </c>
      <c r="H87" s="35">
        <f t="shared" si="478"/>
        <v>4143.2000000000007</v>
      </c>
      <c r="I87" s="35">
        <f t="shared" ref="I87" si="491">N87+S87+X87+AC87+AH87+AM87+AR87+AW87+BB87</f>
        <v>0</v>
      </c>
      <c r="J87" s="37">
        <f t="shared" ref="J87" si="492">M87</f>
        <v>0</v>
      </c>
      <c r="K87" s="44">
        <v>0</v>
      </c>
      <c r="L87" s="44">
        <v>0</v>
      </c>
      <c r="M87" s="37">
        <v>0</v>
      </c>
      <c r="N87" s="44">
        <v>0</v>
      </c>
      <c r="O87" s="44">
        <f t="shared" si="479"/>
        <v>192.1</v>
      </c>
      <c r="P87" s="44">
        <v>0</v>
      </c>
      <c r="Q87" s="44">
        <v>0</v>
      </c>
      <c r="R87" s="45">
        <v>192.1</v>
      </c>
      <c r="S87" s="44">
        <v>0</v>
      </c>
      <c r="T87" s="44">
        <f t="shared" si="480"/>
        <v>423.9</v>
      </c>
      <c r="U87" s="44">
        <v>0</v>
      </c>
      <c r="V87" s="44">
        <v>0</v>
      </c>
      <c r="W87" s="45">
        <v>423.9</v>
      </c>
      <c r="X87" s="44">
        <v>0</v>
      </c>
      <c r="Y87" s="44">
        <f t="shared" si="481"/>
        <v>440.9</v>
      </c>
      <c r="Z87" s="44">
        <v>0</v>
      </c>
      <c r="AA87" s="44">
        <v>0</v>
      </c>
      <c r="AB87" s="45">
        <v>440.9</v>
      </c>
      <c r="AC87" s="44">
        <v>0</v>
      </c>
      <c r="AD87" s="44">
        <f t="shared" si="482"/>
        <v>440.9</v>
      </c>
      <c r="AE87" s="44">
        <v>0</v>
      </c>
      <c r="AF87" s="44">
        <v>0</v>
      </c>
      <c r="AG87" s="45">
        <v>440.9</v>
      </c>
      <c r="AH87" s="44">
        <v>0</v>
      </c>
      <c r="AI87" s="44">
        <f t="shared" si="483"/>
        <v>440.9</v>
      </c>
      <c r="AJ87" s="44">
        <v>0</v>
      </c>
      <c r="AK87" s="44">
        <v>0</v>
      </c>
      <c r="AL87" s="45">
        <v>440.9</v>
      </c>
      <c r="AM87" s="44">
        <v>0</v>
      </c>
      <c r="AN87" s="44">
        <f t="shared" si="484"/>
        <v>440.9</v>
      </c>
      <c r="AO87" s="44">
        <v>0</v>
      </c>
      <c r="AP87" s="44">
        <v>0</v>
      </c>
      <c r="AQ87" s="45">
        <v>440.9</v>
      </c>
      <c r="AR87" s="44">
        <v>0</v>
      </c>
      <c r="AS87" s="44">
        <f t="shared" si="485"/>
        <v>440.9</v>
      </c>
      <c r="AT87" s="44">
        <v>0</v>
      </c>
      <c r="AU87" s="44">
        <v>0</v>
      </c>
      <c r="AV87" s="45">
        <v>440.9</v>
      </c>
      <c r="AW87" s="44">
        <v>0</v>
      </c>
      <c r="AX87" s="44">
        <f t="shared" si="486"/>
        <v>440.9</v>
      </c>
      <c r="AY87" s="44">
        <v>0</v>
      </c>
      <c r="AZ87" s="44">
        <v>0</v>
      </c>
      <c r="BA87" s="45">
        <v>440.9</v>
      </c>
      <c r="BB87" s="44">
        <v>0</v>
      </c>
      <c r="BC87" s="44">
        <f t="shared" si="487"/>
        <v>440.9</v>
      </c>
      <c r="BD87" s="44">
        <v>0</v>
      </c>
      <c r="BE87" s="44">
        <v>0</v>
      </c>
      <c r="BF87" s="45">
        <v>440.9</v>
      </c>
      <c r="BG87" s="44">
        <v>0</v>
      </c>
      <c r="BH87" s="44">
        <f t="shared" si="488"/>
        <v>440.9</v>
      </c>
      <c r="BI87" s="44">
        <v>0</v>
      </c>
      <c r="BJ87" s="44">
        <v>0</v>
      </c>
      <c r="BK87" s="45">
        <v>440.9</v>
      </c>
      <c r="BL87" s="44">
        <v>0</v>
      </c>
    </row>
    <row r="88" spans="1:64" ht="33" customHeight="1" x14ac:dyDescent="0.25">
      <c r="A88" s="32" t="s">
        <v>86</v>
      </c>
      <c r="B88" s="73" t="s">
        <v>130</v>
      </c>
      <c r="C88" s="73"/>
      <c r="D88" s="73"/>
      <c r="E88" s="43">
        <f>E89+E94</f>
        <v>5241.8999999999996</v>
      </c>
      <c r="F88" s="43">
        <f t="shared" ref="F88:BL88" si="493">F89+F94</f>
        <v>0</v>
      </c>
      <c r="G88" s="43">
        <f t="shared" si="493"/>
        <v>0</v>
      </c>
      <c r="H88" s="43">
        <f t="shared" si="493"/>
        <v>5241.8999999999996</v>
      </c>
      <c r="I88" s="43">
        <f t="shared" si="493"/>
        <v>0</v>
      </c>
      <c r="J88" s="43">
        <f t="shared" si="493"/>
        <v>4874.2</v>
      </c>
      <c r="K88" s="43">
        <f t="shared" si="493"/>
        <v>0</v>
      </c>
      <c r="L88" s="43">
        <f t="shared" si="493"/>
        <v>0</v>
      </c>
      <c r="M88" s="43">
        <f t="shared" si="493"/>
        <v>4874.2</v>
      </c>
      <c r="N88" s="43">
        <f t="shared" si="493"/>
        <v>0</v>
      </c>
      <c r="O88" s="43">
        <f t="shared" si="493"/>
        <v>367.69999999999993</v>
      </c>
      <c r="P88" s="43">
        <f t="shared" si="493"/>
        <v>0</v>
      </c>
      <c r="Q88" s="43">
        <f t="shared" si="493"/>
        <v>0</v>
      </c>
      <c r="R88" s="43">
        <f t="shared" si="493"/>
        <v>367.69999999999993</v>
      </c>
      <c r="S88" s="43">
        <f t="shared" si="493"/>
        <v>0</v>
      </c>
      <c r="T88" s="43">
        <f t="shared" si="493"/>
        <v>0</v>
      </c>
      <c r="U88" s="43">
        <f t="shared" si="493"/>
        <v>0</v>
      </c>
      <c r="V88" s="43">
        <f t="shared" si="493"/>
        <v>0</v>
      </c>
      <c r="W88" s="43">
        <f t="shared" si="493"/>
        <v>0</v>
      </c>
      <c r="X88" s="43">
        <f t="shared" si="493"/>
        <v>0</v>
      </c>
      <c r="Y88" s="43">
        <f t="shared" si="493"/>
        <v>0</v>
      </c>
      <c r="Z88" s="43">
        <f t="shared" si="493"/>
        <v>0</v>
      </c>
      <c r="AA88" s="43">
        <f t="shared" si="493"/>
        <v>0</v>
      </c>
      <c r="AB88" s="43">
        <f t="shared" si="493"/>
        <v>0</v>
      </c>
      <c r="AC88" s="43">
        <f t="shared" si="493"/>
        <v>0</v>
      </c>
      <c r="AD88" s="43">
        <f t="shared" si="493"/>
        <v>0</v>
      </c>
      <c r="AE88" s="43">
        <f t="shared" si="493"/>
        <v>0</v>
      </c>
      <c r="AF88" s="43">
        <f t="shared" si="493"/>
        <v>0</v>
      </c>
      <c r="AG88" s="43">
        <f t="shared" si="493"/>
        <v>0</v>
      </c>
      <c r="AH88" s="43">
        <f t="shared" si="493"/>
        <v>0</v>
      </c>
      <c r="AI88" s="43">
        <f t="shared" si="493"/>
        <v>0</v>
      </c>
      <c r="AJ88" s="43">
        <f t="shared" si="493"/>
        <v>0</v>
      </c>
      <c r="AK88" s="43">
        <f t="shared" si="493"/>
        <v>0</v>
      </c>
      <c r="AL88" s="43">
        <f t="shared" si="493"/>
        <v>0</v>
      </c>
      <c r="AM88" s="43">
        <f t="shared" si="493"/>
        <v>0</v>
      </c>
      <c r="AN88" s="43">
        <f t="shared" si="493"/>
        <v>0</v>
      </c>
      <c r="AO88" s="43">
        <f t="shared" si="493"/>
        <v>0</v>
      </c>
      <c r="AP88" s="43">
        <f t="shared" si="493"/>
        <v>0</v>
      </c>
      <c r="AQ88" s="43">
        <f t="shared" si="493"/>
        <v>0</v>
      </c>
      <c r="AR88" s="43">
        <f t="shared" si="493"/>
        <v>0</v>
      </c>
      <c r="AS88" s="43">
        <f t="shared" si="493"/>
        <v>0</v>
      </c>
      <c r="AT88" s="43">
        <f t="shared" si="493"/>
        <v>0</v>
      </c>
      <c r="AU88" s="43">
        <f t="shared" si="493"/>
        <v>0</v>
      </c>
      <c r="AV88" s="43">
        <f t="shared" si="493"/>
        <v>0</v>
      </c>
      <c r="AW88" s="43">
        <f t="shared" si="493"/>
        <v>0</v>
      </c>
      <c r="AX88" s="43">
        <f t="shared" si="493"/>
        <v>0</v>
      </c>
      <c r="AY88" s="43">
        <f t="shared" si="493"/>
        <v>0</v>
      </c>
      <c r="AZ88" s="43">
        <f t="shared" si="493"/>
        <v>0</v>
      </c>
      <c r="BA88" s="43">
        <f t="shared" si="493"/>
        <v>0</v>
      </c>
      <c r="BB88" s="43">
        <f t="shared" si="493"/>
        <v>0</v>
      </c>
      <c r="BC88" s="43">
        <f t="shared" si="493"/>
        <v>0</v>
      </c>
      <c r="BD88" s="43">
        <f t="shared" si="493"/>
        <v>0</v>
      </c>
      <c r="BE88" s="43">
        <f t="shared" si="493"/>
        <v>0</v>
      </c>
      <c r="BF88" s="43">
        <f t="shared" si="493"/>
        <v>0</v>
      </c>
      <c r="BG88" s="43">
        <f t="shared" si="493"/>
        <v>0</v>
      </c>
      <c r="BH88" s="43">
        <f t="shared" si="493"/>
        <v>0</v>
      </c>
      <c r="BI88" s="43">
        <f t="shared" si="493"/>
        <v>0</v>
      </c>
      <c r="BJ88" s="43">
        <f t="shared" si="493"/>
        <v>0</v>
      </c>
      <c r="BK88" s="43">
        <f t="shared" si="493"/>
        <v>0</v>
      </c>
      <c r="BL88" s="43">
        <f t="shared" si="493"/>
        <v>0</v>
      </c>
    </row>
    <row r="89" spans="1:64" ht="47.25" customHeight="1" x14ac:dyDescent="0.25">
      <c r="A89" s="32" t="s">
        <v>87</v>
      </c>
      <c r="B89" s="73" t="s">
        <v>119</v>
      </c>
      <c r="C89" s="73"/>
      <c r="D89" s="73"/>
      <c r="E89" s="43">
        <f>SUM(E90:E93)</f>
        <v>2470.4</v>
      </c>
      <c r="F89" s="43">
        <f t="shared" ref="F89:V89" si="494">SUM(F90:F93)</f>
        <v>0</v>
      </c>
      <c r="G89" s="43">
        <f t="shared" si="494"/>
        <v>0</v>
      </c>
      <c r="H89" s="43">
        <f t="shared" si="494"/>
        <v>2470.4</v>
      </c>
      <c r="I89" s="43">
        <f t="shared" si="494"/>
        <v>0</v>
      </c>
      <c r="J89" s="43">
        <f t="shared" si="494"/>
        <v>2102.6999999999998</v>
      </c>
      <c r="K89" s="43">
        <f t="shared" si="494"/>
        <v>0</v>
      </c>
      <c r="L89" s="43">
        <f t="shared" si="494"/>
        <v>0</v>
      </c>
      <c r="M89" s="43">
        <f>SUM(M90:M93)</f>
        <v>2102.6999999999998</v>
      </c>
      <c r="N89" s="43">
        <f t="shared" si="494"/>
        <v>0</v>
      </c>
      <c r="O89" s="43">
        <f t="shared" si="494"/>
        <v>367.69999999999993</v>
      </c>
      <c r="P89" s="43">
        <f t="shared" si="494"/>
        <v>0</v>
      </c>
      <c r="Q89" s="43">
        <f t="shared" si="494"/>
        <v>0</v>
      </c>
      <c r="R89" s="43">
        <f t="shared" si="494"/>
        <v>367.69999999999993</v>
      </c>
      <c r="S89" s="43">
        <f t="shared" si="494"/>
        <v>0</v>
      </c>
      <c r="T89" s="43">
        <f t="shared" si="494"/>
        <v>0</v>
      </c>
      <c r="U89" s="43">
        <f t="shared" si="494"/>
        <v>0</v>
      </c>
      <c r="V89" s="43">
        <f t="shared" si="494"/>
        <v>0</v>
      </c>
      <c r="W89" s="43">
        <f t="shared" ref="W89" si="495">SUM(W90:W93)</f>
        <v>0</v>
      </c>
      <c r="X89" s="43">
        <f t="shared" ref="X89" si="496">SUM(X90:X93)</f>
        <v>0</v>
      </c>
      <c r="Y89" s="43">
        <f t="shared" ref="Y89" si="497">SUM(Y90:Y93)</f>
        <v>0</v>
      </c>
      <c r="Z89" s="43">
        <f t="shared" ref="Z89" si="498">SUM(Z90:Z93)</f>
        <v>0</v>
      </c>
      <c r="AA89" s="43">
        <f t="shared" ref="AA89" si="499">SUM(AA90:AA93)</f>
        <v>0</v>
      </c>
      <c r="AB89" s="43">
        <f t="shared" ref="AB89" si="500">SUM(AB90:AB93)</f>
        <v>0</v>
      </c>
      <c r="AC89" s="43">
        <f t="shared" ref="AC89" si="501">SUM(AC90:AC93)</f>
        <v>0</v>
      </c>
      <c r="AD89" s="43">
        <f t="shared" ref="AD89" si="502">SUM(AD90:AD93)</f>
        <v>0</v>
      </c>
      <c r="AE89" s="43">
        <f t="shared" ref="AE89" si="503">SUM(AE90:AE93)</f>
        <v>0</v>
      </c>
      <c r="AF89" s="43">
        <f t="shared" ref="AF89" si="504">SUM(AF90:AF93)</f>
        <v>0</v>
      </c>
      <c r="AG89" s="43">
        <f t="shared" ref="AG89" si="505">SUM(AG90:AG93)</f>
        <v>0</v>
      </c>
      <c r="AH89" s="43">
        <f t="shared" ref="AH89" si="506">SUM(AH90:AH93)</f>
        <v>0</v>
      </c>
      <c r="AI89" s="43">
        <f t="shared" ref="AI89" si="507">SUM(AI90:AI93)</f>
        <v>0</v>
      </c>
      <c r="AJ89" s="43">
        <f t="shared" ref="AJ89" si="508">SUM(AJ90:AJ93)</f>
        <v>0</v>
      </c>
      <c r="AK89" s="43">
        <f t="shared" ref="AK89" si="509">SUM(AK90:AK93)</f>
        <v>0</v>
      </c>
      <c r="AL89" s="43">
        <f t="shared" ref="AL89:AM89" si="510">SUM(AL90:AL93)</f>
        <v>0</v>
      </c>
      <c r="AM89" s="43">
        <f t="shared" si="510"/>
        <v>0</v>
      </c>
      <c r="AN89" s="43">
        <f t="shared" ref="AN89" si="511">SUM(AN90:AN93)</f>
        <v>0</v>
      </c>
      <c r="AO89" s="43">
        <f t="shared" ref="AO89" si="512">SUM(AO90:AO93)</f>
        <v>0</v>
      </c>
      <c r="AP89" s="43">
        <f t="shared" ref="AP89" si="513">SUM(AP90:AP93)</f>
        <v>0</v>
      </c>
      <c r="AQ89" s="43">
        <f t="shared" ref="AQ89" si="514">SUM(AQ90:AQ93)</f>
        <v>0</v>
      </c>
      <c r="AR89" s="43">
        <f t="shared" ref="AR89" si="515">SUM(AR90:AR93)</f>
        <v>0</v>
      </c>
      <c r="AS89" s="43">
        <f t="shared" ref="AS89" si="516">SUM(AS90:AS93)</f>
        <v>0</v>
      </c>
      <c r="AT89" s="43">
        <f t="shared" ref="AT89" si="517">SUM(AT90:AT93)</f>
        <v>0</v>
      </c>
      <c r="AU89" s="43">
        <f t="shared" ref="AU89" si="518">SUM(AU90:AU93)</f>
        <v>0</v>
      </c>
      <c r="AV89" s="43">
        <f t="shared" ref="AV89" si="519">SUM(AV90:AV93)</f>
        <v>0</v>
      </c>
      <c r="AW89" s="43">
        <f t="shared" ref="AW89" si="520">SUM(AW90:AW93)</f>
        <v>0</v>
      </c>
      <c r="AX89" s="43">
        <f t="shared" ref="AX89" si="521">SUM(AX90:AX93)</f>
        <v>0</v>
      </c>
      <c r="AY89" s="43">
        <f t="shared" ref="AY89" si="522">SUM(AY90:AY93)</f>
        <v>0</v>
      </c>
      <c r="AZ89" s="43">
        <f t="shared" ref="AZ89" si="523">SUM(AZ90:AZ93)</f>
        <v>0</v>
      </c>
      <c r="BA89" s="43">
        <f t="shared" ref="BA89" si="524">SUM(BA90:BA93)</f>
        <v>0</v>
      </c>
      <c r="BB89" s="43">
        <f t="shared" ref="BB89" si="525">SUM(BB90:BB93)</f>
        <v>0</v>
      </c>
      <c r="BC89" s="43">
        <f t="shared" ref="BC89:BD89" si="526">SUM(BC90:BC93)</f>
        <v>0</v>
      </c>
      <c r="BD89" s="43">
        <f t="shared" si="526"/>
        <v>0</v>
      </c>
      <c r="BE89" s="43">
        <f t="shared" ref="BE89" si="527">SUM(BE90:BE93)</f>
        <v>0</v>
      </c>
      <c r="BF89" s="43">
        <f t="shared" ref="BF89" si="528">SUM(BF90:BF93)</f>
        <v>0</v>
      </c>
      <c r="BG89" s="43">
        <f t="shared" ref="BG89" si="529">SUM(BG90:BG93)</f>
        <v>0</v>
      </c>
      <c r="BH89" s="43">
        <f t="shared" ref="BH89" si="530">SUM(BH90:BH93)</f>
        <v>0</v>
      </c>
      <c r="BI89" s="43">
        <f t="shared" ref="BI89" si="531">SUM(BI90:BI93)</f>
        <v>0</v>
      </c>
      <c r="BJ89" s="43">
        <f t="shared" ref="BJ89" si="532">SUM(BJ90:BJ93)</f>
        <v>0</v>
      </c>
      <c r="BK89" s="43">
        <f t="shared" ref="BK89" si="533">SUM(BK90:BK93)</f>
        <v>0</v>
      </c>
      <c r="BL89" s="43">
        <f t="shared" ref="BL89" si="534">SUM(BL90:BL93)</f>
        <v>0</v>
      </c>
    </row>
    <row r="90" spans="1:64" ht="33" x14ac:dyDescent="0.25">
      <c r="A90" s="32" t="s">
        <v>115</v>
      </c>
      <c r="B90" s="33" t="s">
        <v>83</v>
      </c>
      <c r="C90" s="34" t="s">
        <v>24</v>
      </c>
      <c r="D90" s="34" t="s">
        <v>38</v>
      </c>
      <c r="E90" s="35">
        <f t="shared" ref="E90" si="535">J90+O90+T90+Y90+AD90+AI90+AN90+AS90+AX90</f>
        <v>1522.2999999999997</v>
      </c>
      <c r="F90" s="35">
        <f t="shared" ref="F90" si="536">K90+P90+U90+Z90+AE90+AJ90+AO90+AT90+AY90</f>
        <v>0</v>
      </c>
      <c r="G90" s="35">
        <f t="shared" ref="G90" si="537">L90+Q90+V90+AA90+AF90+AK90+AP90+AU90+AZ90</f>
        <v>0</v>
      </c>
      <c r="H90" s="35">
        <f t="shared" ref="H90" si="538">M90+R90+W90+AB90+AG90+AL90+AQ90+AV90+BA90</f>
        <v>1522.2999999999997</v>
      </c>
      <c r="I90" s="35">
        <f t="shared" ref="I90" si="539">N90+S90+X90+AC90+AH90+AM90+AR90+AW90+BB90</f>
        <v>0</v>
      </c>
      <c r="J90" s="36">
        <f>M90</f>
        <v>1154.5999999999999</v>
      </c>
      <c r="K90" s="44">
        <v>0</v>
      </c>
      <c r="L90" s="44">
        <v>0</v>
      </c>
      <c r="M90" s="36">
        <f>2309.2-1154.6</f>
        <v>1154.5999999999999</v>
      </c>
      <c r="N90" s="44">
        <v>0</v>
      </c>
      <c r="O90" s="37">
        <f>SUM(P90:S90)</f>
        <v>367.69999999999993</v>
      </c>
      <c r="P90" s="44">
        <v>0</v>
      </c>
      <c r="Q90" s="44">
        <v>0</v>
      </c>
      <c r="R90" s="45">
        <f>1154.6-786.9</f>
        <v>367.69999999999993</v>
      </c>
      <c r="S90" s="44">
        <v>0</v>
      </c>
      <c r="T90" s="37">
        <f>SUM(U90:X90)</f>
        <v>0</v>
      </c>
      <c r="U90" s="44">
        <v>0</v>
      </c>
      <c r="V90" s="44">
        <v>0</v>
      </c>
      <c r="W90" s="44">
        <v>0</v>
      </c>
      <c r="X90" s="44">
        <v>0</v>
      </c>
      <c r="Y90" s="37">
        <f>SUM(Z90:AC90)</f>
        <v>0</v>
      </c>
      <c r="Z90" s="44">
        <v>0</v>
      </c>
      <c r="AA90" s="44">
        <v>0</v>
      </c>
      <c r="AB90" s="44">
        <v>0</v>
      </c>
      <c r="AC90" s="44">
        <v>0</v>
      </c>
      <c r="AD90" s="37">
        <f>SUM(AE90:AH90)</f>
        <v>0</v>
      </c>
      <c r="AE90" s="44">
        <v>0</v>
      </c>
      <c r="AF90" s="44">
        <v>0</v>
      </c>
      <c r="AG90" s="44">
        <v>0</v>
      </c>
      <c r="AH90" s="44">
        <v>0</v>
      </c>
      <c r="AI90" s="37">
        <f>SUM(AJ90:AM90)</f>
        <v>0</v>
      </c>
      <c r="AJ90" s="44">
        <v>0</v>
      </c>
      <c r="AK90" s="44">
        <v>0</v>
      </c>
      <c r="AL90" s="44">
        <v>0</v>
      </c>
      <c r="AM90" s="44">
        <v>0</v>
      </c>
      <c r="AN90" s="37">
        <f>SUM(AO90:AR90)</f>
        <v>0</v>
      </c>
      <c r="AO90" s="44">
        <v>0</v>
      </c>
      <c r="AP90" s="44">
        <v>0</v>
      </c>
      <c r="AQ90" s="44">
        <v>0</v>
      </c>
      <c r="AR90" s="44">
        <v>0</v>
      </c>
      <c r="AS90" s="37">
        <f>SUM(AT90:AW90)</f>
        <v>0</v>
      </c>
      <c r="AT90" s="44">
        <v>0</v>
      </c>
      <c r="AU90" s="44">
        <v>0</v>
      </c>
      <c r="AV90" s="44">
        <v>0</v>
      </c>
      <c r="AW90" s="44">
        <v>0</v>
      </c>
      <c r="AX90" s="37">
        <f>SUM(AY90:BB90)</f>
        <v>0</v>
      </c>
      <c r="AY90" s="44">
        <v>0</v>
      </c>
      <c r="AZ90" s="44">
        <v>0</v>
      </c>
      <c r="BA90" s="44">
        <v>0</v>
      </c>
      <c r="BB90" s="44">
        <v>0</v>
      </c>
      <c r="BC90" s="37">
        <f>SUM(BD90:BG90)</f>
        <v>0</v>
      </c>
      <c r="BD90" s="44">
        <v>0</v>
      </c>
      <c r="BE90" s="44">
        <v>0</v>
      </c>
      <c r="BF90" s="44">
        <v>0</v>
      </c>
      <c r="BG90" s="44">
        <v>0</v>
      </c>
      <c r="BH90" s="37">
        <f>SUM(BI90:BL90)</f>
        <v>0</v>
      </c>
      <c r="BI90" s="44">
        <v>0</v>
      </c>
      <c r="BJ90" s="44">
        <v>0</v>
      </c>
      <c r="BK90" s="44">
        <v>0</v>
      </c>
      <c r="BL90" s="44">
        <v>0</v>
      </c>
    </row>
    <row r="91" spans="1:64" ht="33" x14ac:dyDescent="0.25">
      <c r="A91" s="32" t="s">
        <v>116</v>
      </c>
      <c r="B91" s="33" t="s">
        <v>69</v>
      </c>
      <c r="C91" s="34" t="s">
        <v>24</v>
      </c>
      <c r="D91" s="34" t="s">
        <v>38</v>
      </c>
      <c r="E91" s="35">
        <f t="shared" ref="E91:E93" si="540">J91+O91+T91+Y91+AD91+AI91+AN91+AS91+AX91</f>
        <v>65</v>
      </c>
      <c r="F91" s="35">
        <f t="shared" ref="F91:F93" si="541">K91+P91+U91+Z91+AE91+AJ91+AO91+AT91+AY91</f>
        <v>0</v>
      </c>
      <c r="G91" s="35">
        <f t="shared" ref="G91:G93" si="542">L91+Q91+V91+AA91+AF91+AK91+AP91+AU91+AZ91</f>
        <v>0</v>
      </c>
      <c r="H91" s="35">
        <f t="shared" ref="H91:H93" si="543">M91+R91+W91+AB91+AG91+AL91+AQ91+AV91+BA91</f>
        <v>65</v>
      </c>
      <c r="I91" s="35">
        <f t="shared" ref="I91:I93" si="544">N91+S91+X91+AC91+AH91+AM91+AR91+AW91+BB91</f>
        <v>0</v>
      </c>
      <c r="J91" s="36">
        <f>M91</f>
        <v>65</v>
      </c>
      <c r="K91" s="44">
        <v>0</v>
      </c>
      <c r="L91" s="44">
        <v>0</v>
      </c>
      <c r="M91" s="36">
        <v>65</v>
      </c>
      <c r="N91" s="44">
        <v>0</v>
      </c>
      <c r="O91" s="37">
        <f t="shared" ref="O91:O92" si="545">SUM(P91:S91)</f>
        <v>0</v>
      </c>
      <c r="P91" s="44">
        <v>0</v>
      </c>
      <c r="Q91" s="44">
        <v>0</v>
      </c>
      <c r="R91" s="44">
        <v>0</v>
      </c>
      <c r="S91" s="44">
        <v>0</v>
      </c>
      <c r="T91" s="37">
        <f t="shared" ref="T91:T92" si="546">SUM(U91:X91)</f>
        <v>0</v>
      </c>
      <c r="U91" s="44">
        <v>0</v>
      </c>
      <c r="V91" s="44">
        <v>0</v>
      </c>
      <c r="W91" s="44">
        <v>0</v>
      </c>
      <c r="X91" s="44">
        <v>0</v>
      </c>
      <c r="Y91" s="37">
        <f t="shared" ref="Y91:Y92" si="547">SUM(Z91:AC91)</f>
        <v>0</v>
      </c>
      <c r="Z91" s="44">
        <v>0</v>
      </c>
      <c r="AA91" s="44">
        <v>0</v>
      </c>
      <c r="AB91" s="44">
        <v>0</v>
      </c>
      <c r="AC91" s="44">
        <v>0</v>
      </c>
      <c r="AD91" s="37">
        <f t="shared" ref="AD91:AD92" si="548">SUM(AE91:AH91)</f>
        <v>0</v>
      </c>
      <c r="AE91" s="44">
        <v>0</v>
      </c>
      <c r="AF91" s="44">
        <v>0</v>
      </c>
      <c r="AG91" s="44">
        <v>0</v>
      </c>
      <c r="AH91" s="44">
        <v>0</v>
      </c>
      <c r="AI91" s="37">
        <f t="shared" ref="AI91:AI92" si="549">SUM(AJ91:AM91)</f>
        <v>0</v>
      </c>
      <c r="AJ91" s="44">
        <v>0</v>
      </c>
      <c r="AK91" s="44">
        <v>0</v>
      </c>
      <c r="AL91" s="44">
        <v>0</v>
      </c>
      <c r="AM91" s="44">
        <v>0</v>
      </c>
      <c r="AN91" s="37">
        <f t="shared" ref="AN91:AN92" si="550">SUM(AO91:AR91)</f>
        <v>0</v>
      </c>
      <c r="AO91" s="44">
        <v>0</v>
      </c>
      <c r="AP91" s="44">
        <v>0</v>
      </c>
      <c r="AQ91" s="44">
        <v>0</v>
      </c>
      <c r="AR91" s="44">
        <v>0</v>
      </c>
      <c r="AS91" s="37">
        <f t="shared" ref="AS91:AS92" si="551">SUM(AT91:AW91)</f>
        <v>0</v>
      </c>
      <c r="AT91" s="44">
        <v>0</v>
      </c>
      <c r="AU91" s="44">
        <v>0</v>
      </c>
      <c r="AV91" s="44">
        <v>0</v>
      </c>
      <c r="AW91" s="44">
        <v>0</v>
      </c>
      <c r="AX91" s="37">
        <f t="shared" ref="AX91:AX92" si="552">SUM(AY91:BB91)</f>
        <v>0</v>
      </c>
      <c r="AY91" s="44">
        <v>0</v>
      </c>
      <c r="AZ91" s="44">
        <v>0</v>
      </c>
      <c r="BA91" s="44">
        <v>0</v>
      </c>
      <c r="BB91" s="44">
        <v>0</v>
      </c>
      <c r="BC91" s="37">
        <f t="shared" ref="BC91:BC92" si="553">SUM(BD91:BG91)</f>
        <v>0</v>
      </c>
      <c r="BD91" s="44">
        <v>0</v>
      </c>
      <c r="BE91" s="44">
        <v>0</v>
      </c>
      <c r="BF91" s="44">
        <v>0</v>
      </c>
      <c r="BG91" s="44">
        <v>0</v>
      </c>
      <c r="BH91" s="37">
        <f t="shared" ref="BH91:BH92" si="554">SUM(BI91:BL91)</f>
        <v>0</v>
      </c>
      <c r="BI91" s="44">
        <v>0</v>
      </c>
      <c r="BJ91" s="44">
        <v>0</v>
      </c>
      <c r="BK91" s="44">
        <v>0</v>
      </c>
      <c r="BL91" s="44">
        <v>0</v>
      </c>
    </row>
    <row r="92" spans="1:64" ht="33" x14ac:dyDescent="0.25">
      <c r="A92" s="32" t="s">
        <v>117</v>
      </c>
      <c r="B92" s="33" t="s">
        <v>81</v>
      </c>
      <c r="C92" s="34" t="s">
        <v>24</v>
      </c>
      <c r="D92" s="34" t="s">
        <v>38</v>
      </c>
      <c r="E92" s="35">
        <f t="shared" si="540"/>
        <v>562.70000000000005</v>
      </c>
      <c r="F92" s="35">
        <f t="shared" si="541"/>
        <v>0</v>
      </c>
      <c r="G92" s="35">
        <f t="shared" si="542"/>
        <v>0</v>
      </c>
      <c r="H92" s="35">
        <f t="shared" si="543"/>
        <v>562.70000000000005</v>
      </c>
      <c r="I92" s="35">
        <f t="shared" si="544"/>
        <v>0</v>
      </c>
      <c r="J92" s="36">
        <f>M92</f>
        <v>562.70000000000005</v>
      </c>
      <c r="K92" s="44">
        <v>0</v>
      </c>
      <c r="L92" s="44">
        <v>0</v>
      </c>
      <c r="M92" s="36">
        <v>562.70000000000005</v>
      </c>
      <c r="N92" s="44">
        <v>0</v>
      </c>
      <c r="O92" s="37">
        <f t="shared" si="545"/>
        <v>0</v>
      </c>
      <c r="P92" s="44">
        <v>0</v>
      </c>
      <c r="Q92" s="44">
        <v>0</v>
      </c>
      <c r="R92" s="44">
        <v>0</v>
      </c>
      <c r="S92" s="44">
        <v>0</v>
      </c>
      <c r="T92" s="37">
        <f t="shared" si="546"/>
        <v>0</v>
      </c>
      <c r="U92" s="44">
        <v>0</v>
      </c>
      <c r="V92" s="44">
        <v>0</v>
      </c>
      <c r="W92" s="44">
        <v>0</v>
      </c>
      <c r="X92" s="44">
        <v>0</v>
      </c>
      <c r="Y92" s="37">
        <f t="shared" si="547"/>
        <v>0</v>
      </c>
      <c r="Z92" s="44">
        <v>0</v>
      </c>
      <c r="AA92" s="44">
        <v>0</v>
      </c>
      <c r="AB92" s="44">
        <v>0</v>
      </c>
      <c r="AC92" s="44">
        <v>0</v>
      </c>
      <c r="AD92" s="37">
        <f t="shared" si="548"/>
        <v>0</v>
      </c>
      <c r="AE92" s="44">
        <v>0</v>
      </c>
      <c r="AF92" s="44">
        <v>0</v>
      </c>
      <c r="AG92" s="44">
        <v>0</v>
      </c>
      <c r="AH92" s="44">
        <v>0</v>
      </c>
      <c r="AI92" s="37">
        <f t="shared" si="549"/>
        <v>0</v>
      </c>
      <c r="AJ92" s="44">
        <v>0</v>
      </c>
      <c r="AK92" s="44">
        <v>0</v>
      </c>
      <c r="AL92" s="44">
        <v>0</v>
      </c>
      <c r="AM92" s="44">
        <v>0</v>
      </c>
      <c r="AN92" s="37">
        <f t="shared" si="550"/>
        <v>0</v>
      </c>
      <c r="AO92" s="44">
        <v>0</v>
      </c>
      <c r="AP92" s="44">
        <v>0</v>
      </c>
      <c r="AQ92" s="44">
        <v>0</v>
      </c>
      <c r="AR92" s="44">
        <v>0</v>
      </c>
      <c r="AS92" s="37">
        <f t="shared" si="551"/>
        <v>0</v>
      </c>
      <c r="AT92" s="44">
        <v>0</v>
      </c>
      <c r="AU92" s="44">
        <v>0</v>
      </c>
      <c r="AV92" s="44">
        <v>0</v>
      </c>
      <c r="AW92" s="44">
        <v>0</v>
      </c>
      <c r="AX92" s="37">
        <f t="shared" si="552"/>
        <v>0</v>
      </c>
      <c r="AY92" s="44">
        <v>0</v>
      </c>
      <c r="AZ92" s="44">
        <v>0</v>
      </c>
      <c r="BA92" s="44">
        <v>0</v>
      </c>
      <c r="BB92" s="44">
        <v>0</v>
      </c>
      <c r="BC92" s="37">
        <f t="shared" si="553"/>
        <v>0</v>
      </c>
      <c r="BD92" s="44">
        <v>0</v>
      </c>
      <c r="BE92" s="44">
        <v>0</v>
      </c>
      <c r="BF92" s="44">
        <v>0</v>
      </c>
      <c r="BG92" s="44">
        <v>0</v>
      </c>
      <c r="BH92" s="37">
        <f t="shared" si="554"/>
        <v>0</v>
      </c>
      <c r="BI92" s="44">
        <v>0</v>
      </c>
      <c r="BJ92" s="44">
        <v>0</v>
      </c>
      <c r="BK92" s="44">
        <v>0</v>
      </c>
      <c r="BL92" s="44">
        <v>0</v>
      </c>
    </row>
    <row r="93" spans="1:64" ht="33" x14ac:dyDescent="0.25">
      <c r="A93" s="32" t="s">
        <v>118</v>
      </c>
      <c r="B93" s="33" t="s">
        <v>88</v>
      </c>
      <c r="C93" s="34" t="s">
        <v>24</v>
      </c>
      <c r="D93" s="34" t="s">
        <v>38</v>
      </c>
      <c r="E93" s="35">
        <f t="shared" si="540"/>
        <v>320.39999999999998</v>
      </c>
      <c r="F93" s="35">
        <f t="shared" si="541"/>
        <v>0</v>
      </c>
      <c r="G93" s="35">
        <f t="shared" si="542"/>
        <v>0</v>
      </c>
      <c r="H93" s="35">
        <f t="shared" si="543"/>
        <v>320.39999999999998</v>
      </c>
      <c r="I93" s="35">
        <f t="shared" si="544"/>
        <v>0</v>
      </c>
      <c r="J93" s="36">
        <f>M93</f>
        <v>320.39999999999998</v>
      </c>
      <c r="K93" s="44">
        <v>0</v>
      </c>
      <c r="L93" s="44">
        <v>0</v>
      </c>
      <c r="M93" s="36">
        <v>320.39999999999998</v>
      </c>
      <c r="N93" s="44">
        <v>0</v>
      </c>
      <c r="O93" s="37">
        <f>SUM(P93:S93)</f>
        <v>0</v>
      </c>
      <c r="P93" s="43">
        <f>P94+P98</f>
        <v>0</v>
      </c>
      <c r="Q93" s="43">
        <f>Q94+Q98</f>
        <v>0</v>
      </c>
      <c r="R93" s="43">
        <v>0</v>
      </c>
      <c r="S93" s="43">
        <v>0</v>
      </c>
      <c r="T93" s="37">
        <f>SUM(U93:X93)</f>
        <v>0</v>
      </c>
      <c r="U93" s="43">
        <f>U94+U98</f>
        <v>0</v>
      </c>
      <c r="V93" s="43">
        <f>V94+V98</f>
        <v>0</v>
      </c>
      <c r="W93" s="43">
        <f>W94+W98</f>
        <v>0</v>
      </c>
      <c r="X93" s="43">
        <f>X94+X98</f>
        <v>0</v>
      </c>
      <c r="Y93" s="37">
        <f>SUM(Z93:AC93)</f>
        <v>0</v>
      </c>
      <c r="Z93" s="43">
        <f>Z94+Z98</f>
        <v>0</v>
      </c>
      <c r="AA93" s="43">
        <f>AA94+AA98</f>
        <v>0</v>
      </c>
      <c r="AB93" s="43">
        <f>AB94+AB98</f>
        <v>0</v>
      </c>
      <c r="AC93" s="43">
        <f>AC94+AC98</f>
        <v>0</v>
      </c>
      <c r="AD93" s="37">
        <f>SUM(AE93:AH93)</f>
        <v>0</v>
      </c>
      <c r="AE93" s="43">
        <f>AE94+AE98</f>
        <v>0</v>
      </c>
      <c r="AF93" s="43">
        <f>AF94+AF98</f>
        <v>0</v>
      </c>
      <c r="AG93" s="43">
        <f>AG94+AG98</f>
        <v>0</v>
      </c>
      <c r="AH93" s="43">
        <f>AH94+AH98</f>
        <v>0</v>
      </c>
      <c r="AI93" s="37">
        <f>SUM(AJ93:AM93)</f>
        <v>0</v>
      </c>
      <c r="AJ93" s="43">
        <f>AJ94+AJ98</f>
        <v>0</v>
      </c>
      <c r="AK93" s="43">
        <f>AK94+AK98</f>
        <v>0</v>
      </c>
      <c r="AL93" s="43">
        <f>AL94+AL98</f>
        <v>0</v>
      </c>
      <c r="AM93" s="43">
        <f>AM94+AM98</f>
        <v>0</v>
      </c>
      <c r="AN93" s="37">
        <f>SUM(AO93:AR93)</f>
        <v>0</v>
      </c>
      <c r="AO93" s="43">
        <f>AO94+AO98</f>
        <v>0</v>
      </c>
      <c r="AP93" s="43">
        <f>AP94+AP98</f>
        <v>0</v>
      </c>
      <c r="AQ93" s="43">
        <f>AQ94+AQ98</f>
        <v>0</v>
      </c>
      <c r="AR93" s="43">
        <f>AR94+AR98</f>
        <v>0</v>
      </c>
      <c r="AS93" s="37">
        <f>SUM(AT93:AW93)</f>
        <v>0</v>
      </c>
      <c r="AT93" s="43">
        <f>AT94+AT98</f>
        <v>0</v>
      </c>
      <c r="AU93" s="43">
        <f>AU94+AU98</f>
        <v>0</v>
      </c>
      <c r="AV93" s="43">
        <f>AV94+AV98</f>
        <v>0</v>
      </c>
      <c r="AW93" s="43">
        <f>AW94+AW98</f>
        <v>0</v>
      </c>
      <c r="AX93" s="37">
        <f>SUM(AY93:BB93)</f>
        <v>0</v>
      </c>
      <c r="AY93" s="43">
        <f>AY94+AY98</f>
        <v>0</v>
      </c>
      <c r="AZ93" s="43">
        <f>AZ94+AZ98</f>
        <v>0</v>
      </c>
      <c r="BA93" s="43">
        <f>BA94+BA98</f>
        <v>0</v>
      </c>
      <c r="BB93" s="43">
        <f>BB94+BB98</f>
        <v>0</v>
      </c>
      <c r="BC93" s="37">
        <f>SUM(BD93:BG93)</f>
        <v>0</v>
      </c>
      <c r="BD93" s="43">
        <f>BD94+BD98</f>
        <v>0</v>
      </c>
      <c r="BE93" s="43">
        <f>BE94+BE98</f>
        <v>0</v>
      </c>
      <c r="BF93" s="43">
        <f>BF94+BF98</f>
        <v>0</v>
      </c>
      <c r="BG93" s="43">
        <f>BG94+BG98</f>
        <v>0</v>
      </c>
      <c r="BH93" s="37">
        <f>SUM(BI93:BL93)</f>
        <v>0</v>
      </c>
      <c r="BI93" s="43">
        <f>BI94+BI98</f>
        <v>0</v>
      </c>
      <c r="BJ93" s="43">
        <f>BJ94+BJ98</f>
        <v>0</v>
      </c>
      <c r="BK93" s="43">
        <f>BK94+BK98</f>
        <v>0</v>
      </c>
      <c r="BL93" s="43">
        <f>BL94+BL98</f>
        <v>0</v>
      </c>
    </row>
    <row r="94" spans="1:64" ht="31.5" customHeight="1" x14ac:dyDescent="0.25">
      <c r="A94" s="32" t="s">
        <v>121</v>
      </c>
      <c r="B94" s="73" t="s">
        <v>120</v>
      </c>
      <c r="C94" s="73"/>
      <c r="D94" s="73"/>
      <c r="E94" s="43">
        <f t="shared" ref="E94:AJ94" si="555">SUM(E95:E97)</f>
        <v>2771.5</v>
      </c>
      <c r="F94" s="43">
        <f t="shared" si="555"/>
        <v>0</v>
      </c>
      <c r="G94" s="43">
        <f t="shared" si="555"/>
        <v>0</v>
      </c>
      <c r="H94" s="43">
        <f t="shared" si="555"/>
        <v>2771.5</v>
      </c>
      <c r="I94" s="43">
        <f t="shared" si="555"/>
        <v>0</v>
      </c>
      <c r="J94" s="43">
        <f t="shared" si="555"/>
        <v>2771.5</v>
      </c>
      <c r="K94" s="43">
        <f t="shared" si="555"/>
        <v>0</v>
      </c>
      <c r="L94" s="43">
        <f t="shared" si="555"/>
        <v>0</v>
      </c>
      <c r="M94" s="43">
        <f t="shared" si="555"/>
        <v>2771.5</v>
      </c>
      <c r="N94" s="43">
        <f t="shared" si="555"/>
        <v>0</v>
      </c>
      <c r="O94" s="43">
        <f t="shared" si="555"/>
        <v>0</v>
      </c>
      <c r="P94" s="43">
        <f t="shared" si="555"/>
        <v>0</v>
      </c>
      <c r="Q94" s="43">
        <f t="shared" si="555"/>
        <v>0</v>
      </c>
      <c r="R94" s="43">
        <f t="shared" si="555"/>
        <v>0</v>
      </c>
      <c r="S94" s="43">
        <f t="shared" si="555"/>
        <v>0</v>
      </c>
      <c r="T94" s="43">
        <f t="shared" si="555"/>
        <v>0</v>
      </c>
      <c r="U94" s="43">
        <f t="shared" si="555"/>
        <v>0</v>
      </c>
      <c r="V94" s="43">
        <f t="shared" si="555"/>
        <v>0</v>
      </c>
      <c r="W94" s="43">
        <f t="shared" si="555"/>
        <v>0</v>
      </c>
      <c r="X94" s="43">
        <f t="shared" si="555"/>
        <v>0</v>
      </c>
      <c r="Y94" s="43">
        <f t="shared" si="555"/>
        <v>0</v>
      </c>
      <c r="Z94" s="43">
        <f t="shared" si="555"/>
        <v>0</v>
      </c>
      <c r="AA94" s="43">
        <f t="shared" si="555"/>
        <v>0</v>
      </c>
      <c r="AB94" s="43">
        <f t="shared" si="555"/>
        <v>0</v>
      </c>
      <c r="AC94" s="43">
        <f t="shared" si="555"/>
        <v>0</v>
      </c>
      <c r="AD94" s="43">
        <f t="shared" si="555"/>
        <v>0</v>
      </c>
      <c r="AE94" s="43">
        <f t="shared" si="555"/>
        <v>0</v>
      </c>
      <c r="AF94" s="43">
        <f t="shared" si="555"/>
        <v>0</v>
      </c>
      <c r="AG94" s="43">
        <f t="shared" si="555"/>
        <v>0</v>
      </c>
      <c r="AH94" s="43">
        <f t="shared" si="555"/>
        <v>0</v>
      </c>
      <c r="AI94" s="43">
        <f t="shared" si="555"/>
        <v>0</v>
      </c>
      <c r="AJ94" s="43">
        <f t="shared" si="555"/>
        <v>0</v>
      </c>
      <c r="AK94" s="43">
        <f t="shared" ref="AK94:BL94" si="556">SUM(AK95:AK97)</f>
        <v>0</v>
      </c>
      <c r="AL94" s="43">
        <f t="shared" si="556"/>
        <v>0</v>
      </c>
      <c r="AM94" s="43">
        <f t="shared" si="556"/>
        <v>0</v>
      </c>
      <c r="AN94" s="43">
        <f t="shared" si="556"/>
        <v>0</v>
      </c>
      <c r="AO94" s="43">
        <f t="shared" si="556"/>
        <v>0</v>
      </c>
      <c r="AP94" s="43">
        <f t="shared" si="556"/>
        <v>0</v>
      </c>
      <c r="AQ94" s="43">
        <f t="shared" si="556"/>
        <v>0</v>
      </c>
      <c r="AR94" s="43">
        <f t="shared" si="556"/>
        <v>0</v>
      </c>
      <c r="AS94" s="43">
        <f t="shared" si="556"/>
        <v>0</v>
      </c>
      <c r="AT94" s="43">
        <f t="shared" si="556"/>
        <v>0</v>
      </c>
      <c r="AU94" s="43">
        <f t="shared" si="556"/>
        <v>0</v>
      </c>
      <c r="AV94" s="43">
        <f t="shared" si="556"/>
        <v>0</v>
      </c>
      <c r="AW94" s="43">
        <f t="shared" si="556"/>
        <v>0</v>
      </c>
      <c r="AX94" s="43">
        <f t="shared" si="556"/>
        <v>0</v>
      </c>
      <c r="AY94" s="43">
        <f t="shared" si="556"/>
        <v>0</v>
      </c>
      <c r="AZ94" s="43">
        <f t="shared" si="556"/>
        <v>0</v>
      </c>
      <c r="BA94" s="43">
        <f t="shared" si="556"/>
        <v>0</v>
      </c>
      <c r="BB94" s="43">
        <f t="shared" si="556"/>
        <v>0</v>
      </c>
      <c r="BC94" s="43">
        <f t="shared" si="556"/>
        <v>0</v>
      </c>
      <c r="BD94" s="43">
        <f t="shared" si="556"/>
        <v>0</v>
      </c>
      <c r="BE94" s="43">
        <f t="shared" si="556"/>
        <v>0</v>
      </c>
      <c r="BF94" s="43">
        <f t="shared" si="556"/>
        <v>0</v>
      </c>
      <c r="BG94" s="43">
        <f t="shared" si="556"/>
        <v>0</v>
      </c>
      <c r="BH94" s="43">
        <f t="shared" si="556"/>
        <v>0</v>
      </c>
      <c r="BI94" s="43">
        <f t="shared" si="556"/>
        <v>0</v>
      </c>
      <c r="BJ94" s="43">
        <f t="shared" si="556"/>
        <v>0</v>
      </c>
      <c r="BK94" s="43">
        <f t="shared" si="556"/>
        <v>0</v>
      </c>
      <c r="BL94" s="43">
        <f t="shared" si="556"/>
        <v>0</v>
      </c>
    </row>
    <row r="95" spans="1:64" ht="49.5" x14ac:dyDescent="0.25">
      <c r="A95" s="32" t="s">
        <v>212</v>
      </c>
      <c r="B95" s="33" t="s">
        <v>83</v>
      </c>
      <c r="C95" s="34" t="s">
        <v>24</v>
      </c>
      <c r="D95" s="34" t="s">
        <v>24</v>
      </c>
      <c r="E95" s="35">
        <f t="shared" ref="E95" si="557">J95+O95+T95+Y95+AD95+AI95+AN95+AS95+AX95</f>
        <v>700.7</v>
      </c>
      <c r="F95" s="35">
        <f t="shared" ref="F95" si="558">K95+P95+U95+Z95+AE95+AJ95+AO95+AT95+AY95</f>
        <v>0</v>
      </c>
      <c r="G95" s="35">
        <f t="shared" ref="G95" si="559">L95+Q95+V95+AA95+AF95+AK95+AP95+AU95+AZ95</f>
        <v>0</v>
      </c>
      <c r="H95" s="35">
        <f t="shared" ref="H95" si="560">M95+R95+W95+AB95+AG95+AL95+AQ95+AV95+BA95</f>
        <v>700.7</v>
      </c>
      <c r="I95" s="35">
        <f t="shared" ref="I95" si="561">N95+S95+X95+AC95+AH95+AM95+AR95+AW95+BB95</f>
        <v>0</v>
      </c>
      <c r="J95" s="36">
        <f>M95</f>
        <v>700.7</v>
      </c>
      <c r="K95" s="44">
        <v>0</v>
      </c>
      <c r="L95" s="44">
        <v>0</v>
      </c>
      <c r="M95" s="36">
        <v>700.7</v>
      </c>
      <c r="N95" s="44">
        <v>0</v>
      </c>
      <c r="O95" s="37">
        <f t="shared" ref="O95:O96" si="562">SUM(P95:S95)</f>
        <v>0</v>
      </c>
      <c r="P95" s="44">
        <v>0</v>
      </c>
      <c r="Q95" s="44">
        <v>0</v>
      </c>
      <c r="R95" s="44">
        <v>0</v>
      </c>
      <c r="S95" s="44">
        <v>0</v>
      </c>
      <c r="T95" s="37">
        <f t="shared" ref="T95:T96" si="563">SUM(U95:X95)</f>
        <v>0</v>
      </c>
      <c r="U95" s="44">
        <v>0</v>
      </c>
      <c r="V95" s="44">
        <v>0</v>
      </c>
      <c r="W95" s="44">
        <v>0</v>
      </c>
      <c r="X95" s="44">
        <v>0</v>
      </c>
      <c r="Y95" s="37">
        <f t="shared" ref="Y95:Y96" si="564">SUM(Z95:AC95)</f>
        <v>0</v>
      </c>
      <c r="Z95" s="44">
        <v>0</v>
      </c>
      <c r="AA95" s="44">
        <v>0</v>
      </c>
      <c r="AB95" s="44">
        <v>0</v>
      </c>
      <c r="AC95" s="44">
        <v>0</v>
      </c>
      <c r="AD95" s="37">
        <f t="shared" ref="AD95:AD96" si="565">SUM(AE95:AH95)</f>
        <v>0</v>
      </c>
      <c r="AE95" s="44">
        <v>0</v>
      </c>
      <c r="AF95" s="44">
        <v>0</v>
      </c>
      <c r="AG95" s="44">
        <v>0</v>
      </c>
      <c r="AH95" s="44">
        <v>0</v>
      </c>
      <c r="AI95" s="37">
        <f t="shared" ref="AI95:AI96" si="566">SUM(AJ95:AM95)</f>
        <v>0</v>
      </c>
      <c r="AJ95" s="44">
        <v>0</v>
      </c>
      <c r="AK95" s="44">
        <v>0</v>
      </c>
      <c r="AL95" s="44">
        <v>0</v>
      </c>
      <c r="AM95" s="44">
        <v>0</v>
      </c>
      <c r="AN95" s="37">
        <f t="shared" ref="AN95:AN96" si="567">SUM(AO95:AR95)</f>
        <v>0</v>
      </c>
      <c r="AO95" s="44">
        <v>0</v>
      </c>
      <c r="AP95" s="44">
        <v>0</v>
      </c>
      <c r="AQ95" s="44">
        <v>0</v>
      </c>
      <c r="AR95" s="44">
        <v>0</v>
      </c>
      <c r="AS95" s="37">
        <f t="shared" ref="AS95:AS96" si="568">SUM(AT95:AW95)</f>
        <v>0</v>
      </c>
      <c r="AT95" s="44">
        <v>0</v>
      </c>
      <c r="AU95" s="44">
        <v>0</v>
      </c>
      <c r="AV95" s="44">
        <v>0</v>
      </c>
      <c r="AW95" s="44">
        <v>0</v>
      </c>
      <c r="AX95" s="37">
        <f t="shared" ref="AX95:AX96" si="569">SUM(AY95:BB95)</f>
        <v>0</v>
      </c>
      <c r="AY95" s="44">
        <v>0</v>
      </c>
      <c r="AZ95" s="44">
        <v>0</v>
      </c>
      <c r="BA95" s="44">
        <v>0</v>
      </c>
      <c r="BB95" s="44">
        <v>0</v>
      </c>
      <c r="BC95" s="37">
        <f t="shared" ref="BC95:BC96" si="570">SUM(BD95:BG95)</f>
        <v>0</v>
      </c>
      <c r="BD95" s="44">
        <v>0</v>
      </c>
      <c r="BE95" s="44">
        <v>0</v>
      </c>
      <c r="BF95" s="44">
        <v>0</v>
      </c>
      <c r="BG95" s="44">
        <v>0</v>
      </c>
      <c r="BH95" s="37">
        <f t="shared" ref="BH95:BH96" si="571">SUM(BI95:BL95)</f>
        <v>0</v>
      </c>
      <c r="BI95" s="44">
        <v>0</v>
      </c>
      <c r="BJ95" s="44">
        <v>0</v>
      </c>
      <c r="BK95" s="44">
        <v>0</v>
      </c>
      <c r="BL95" s="44">
        <v>0</v>
      </c>
    </row>
    <row r="96" spans="1:64" ht="49.5" x14ac:dyDescent="0.25">
      <c r="A96" s="32" t="s">
        <v>122</v>
      </c>
      <c r="B96" s="33" t="s">
        <v>103</v>
      </c>
      <c r="C96" s="34" t="s">
        <v>24</v>
      </c>
      <c r="D96" s="34" t="s">
        <v>24</v>
      </c>
      <c r="E96" s="35">
        <f t="shared" ref="E96" si="572">J96+O96+T96+Y96+AD96+AI96+AN96+AS96+AX96</f>
        <v>1476.8</v>
      </c>
      <c r="F96" s="35">
        <f t="shared" ref="F96" si="573">K96+P96+U96+Z96+AE96+AJ96+AO96+AT96+AY96</f>
        <v>0</v>
      </c>
      <c r="G96" s="35">
        <f t="shared" ref="G96" si="574">L96+Q96+V96+AA96+AF96+AK96+AP96+AU96+AZ96</f>
        <v>0</v>
      </c>
      <c r="H96" s="35">
        <f t="shared" ref="H96" si="575">M96+R96+W96+AB96+AG96+AL96+AQ96+AV96+BA96</f>
        <v>1476.8</v>
      </c>
      <c r="I96" s="35">
        <f t="shared" ref="I96" si="576">N96+S96+X96+AC96+AH96+AM96+AR96+AW96+BB96</f>
        <v>0</v>
      </c>
      <c r="J96" s="36">
        <f>M96</f>
        <v>1476.8</v>
      </c>
      <c r="K96" s="44">
        <v>0</v>
      </c>
      <c r="L96" s="44">
        <v>0</v>
      </c>
      <c r="M96" s="36">
        <v>1476.8</v>
      </c>
      <c r="N96" s="44">
        <v>0</v>
      </c>
      <c r="O96" s="37">
        <f t="shared" si="562"/>
        <v>0</v>
      </c>
      <c r="P96" s="44">
        <v>0</v>
      </c>
      <c r="Q96" s="44">
        <v>0</v>
      </c>
      <c r="R96" s="44">
        <v>0</v>
      </c>
      <c r="S96" s="44">
        <v>0</v>
      </c>
      <c r="T96" s="37">
        <f t="shared" si="563"/>
        <v>0</v>
      </c>
      <c r="U96" s="44">
        <v>0</v>
      </c>
      <c r="V96" s="44">
        <v>0</v>
      </c>
      <c r="W96" s="44">
        <v>0</v>
      </c>
      <c r="X96" s="44">
        <v>0</v>
      </c>
      <c r="Y96" s="37">
        <f t="shared" si="564"/>
        <v>0</v>
      </c>
      <c r="Z96" s="44">
        <v>0</v>
      </c>
      <c r="AA96" s="44">
        <v>0</v>
      </c>
      <c r="AB96" s="44">
        <v>0</v>
      </c>
      <c r="AC96" s="44">
        <v>0</v>
      </c>
      <c r="AD96" s="37">
        <f t="shared" si="565"/>
        <v>0</v>
      </c>
      <c r="AE96" s="44">
        <v>0</v>
      </c>
      <c r="AF96" s="44">
        <v>0</v>
      </c>
      <c r="AG96" s="44">
        <v>0</v>
      </c>
      <c r="AH96" s="44">
        <v>0</v>
      </c>
      <c r="AI96" s="37">
        <f t="shared" si="566"/>
        <v>0</v>
      </c>
      <c r="AJ96" s="44">
        <v>0</v>
      </c>
      <c r="AK96" s="44">
        <v>0</v>
      </c>
      <c r="AL96" s="44">
        <v>0</v>
      </c>
      <c r="AM96" s="44">
        <v>0</v>
      </c>
      <c r="AN96" s="37">
        <f t="shared" si="567"/>
        <v>0</v>
      </c>
      <c r="AO96" s="44">
        <v>0</v>
      </c>
      <c r="AP96" s="44">
        <v>0</v>
      </c>
      <c r="AQ96" s="44">
        <v>0</v>
      </c>
      <c r="AR96" s="44">
        <v>0</v>
      </c>
      <c r="AS96" s="37">
        <f t="shared" si="568"/>
        <v>0</v>
      </c>
      <c r="AT96" s="44">
        <v>0</v>
      </c>
      <c r="AU96" s="44">
        <v>0</v>
      </c>
      <c r="AV96" s="44">
        <v>0</v>
      </c>
      <c r="AW96" s="44">
        <v>0</v>
      </c>
      <c r="AX96" s="37">
        <f t="shared" si="569"/>
        <v>0</v>
      </c>
      <c r="AY96" s="44">
        <v>0</v>
      </c>
      <c r="AZ96" s="44">
        <v>0</v>
      </c>
      <c r="BA96" s="44">
        <v>0</v>
      </c>
      <c r="BB96" s="44">
        <v>0</v>
      </c>
      <c r="BC96" s="37">
        <f t="shared" si="570"/>
        <v>0</v>
      </c>
      <c r="BD96" s="44">
        <v>0</v>
      </c>
      <c r="BE96" s="44">
        <v>0</v>
      </c>
      <c r="BF96" s="44">
        <v>0</v>
      </c>
      <c r="BG96" s="44">
        <v>0</v>
      </c>
      <c r="BH96" s="37">
        <f t="shared" si="571"/>
        <v>0</v>
      </c>
      <c r="BI96" s="44">
        <v>0</v>
      </c>
      <c r="BJ96" s="44">
        <v>0</v>
      </c>
      <c r="BK96" s="44">
        <v>0</v>
      </c>
      <c r="BL96" s="44">
        <v>0</v>
      </c>
    </row>
    <row r="97" spans="1:64" ht="33" x14ac:dyDescent="0.25">
      <c r="A97" s="32" t="s">
        <v>123</v>
      </c>
      <c r="B97" s="33" t="s">
        <v>81</v>
      </c>
      <c r="C97" s="34" t="s">
        <v>24</v>
      </c>
      <c r="D97" s="34" t="s">
        <v>38</v>
      </c>
      <c r="E97" s="35">
        <f t="shared" ref="E97" si="577">J97+O97+T97+Y97+AD97+AI97+AN97+AS97+AX97</f>
        <v>594</v>
      </c>
      <c r="F97" s="35">
        <f t="shared" ref="F97" si="578">K97+P97+U97+Z97+AE97+AJ97+AO97+AT97+AY97</f>
        <v>0</v>
      </c>
      <c r="G97" s="35">
        <f t="shared" ref="G97" si="579">L97+Q97+V97+AA97+AF97+AK97+AP97+AU97+AZ97</f>
        <v>0</v>
      </c>
      <c r="H97" s="35">
        <f t="shared" ref="H97" si="580">M97+R97+W97+AB97+AG97+AL97+AQ97+AV97+BA97</f>
        <v>594</v>
      </c>
      <c r="I97" s="35">
        <f t="shared" ref="I97" si="581">N97+S97+X97+AC97+AH97+AM97+AR97+AW97+BB97</f>
        <v>0</v>
      </c>
      <c r="J97" s="36">
        <f>M97</f>
        <v>594</v>
      </c>
      <c r="K97" s="44">
        <v>0</v>
      </c>
      <c r="L97" s="44">
        <v>0</v>
      </c>
      <c r="M97" s="36">
        <v>594</v>
      </c>
      <c r="N97" s="44">
        <v>0</v>
      </c>
      <c r="O97" s="37">
        <f>SUM(P97:S97)</f>
        <v>0</v>
      </c>
      <c r="P97" s="43">
        <f t="shared" ref="P97:Q97" si="582">P98+P103</f>
        <v>0</v>
      </c>
      <c r="Q97" s="43">
        <f t="shared" si="582"/>
        <v>0</v>
      </c>
      <c r="R97" s="43">
        <v>0</v>
      </c>
      <c r="S97" s="43">
        <v>0</v>
      </c>
      <c r="T97" s="37">
        <f>SUM(U97:X97)</f>
        <v>0</v>
      </c>
      <c r="U97" s="43">
        <f t="shared" ref="U97:X97" si="583">U98+U103</f>
        <v>0</v>
      </c>
      <c r="V97" s="43">
        <f t="shared" si="583"/>
        <v>0</v>
      </c>
      <c r="W97" s="43">
        <f t="shared" si="583"/>
        <v>0</v>
      </c>
      <c r="X97" s="43">
        <f t="shared" si="583"/>
        <v>0</v>
      </c>
      <c r="Y97" s="37">
        <f>SUM(Z97:AC97)</f>
        <v>0</v>
      </c>
      <c r="Z97" s="43">
        <f t="shared" ref="Z97:AC97" si="584">Z98+Z103</f>
        <v>0</v>
      </c>
      <c r="AA97" s="43">
        <f t="shared" si="584"/>
        <v>0</v>
      </c>
      <c r="AB97" s="43">
        <f t="shared" si="584"/>
        <v>0</v>
      </c>
      <c r="AC97" s="43">
        <f t="shared" si="584"/>
        <v>0</v>
      </c>
      <c r="AD97" s="37">
        <f>SUM(AE97:AH97)</f>
        <v>0</v>
      </c>
      <c r="AE97" s="43">
        <f t="shared" ref="AE97:AH97" si="585">AE98+AE103</f>
        <v>0</v>
      </c>
      <c r="AF97" s="43">
        <f t="shared" si="585"/>
        <v>0</v>
      </c>
      <c r="AG97" s="43">
        <f t="shared" si="585"/>
        <v>0</v>
      </c>
      <c r="AH97" s="43">
        <f t="shared" si="585"/>
        <v>0</v>
      </c>
      <c r="AI97" s="37">
        <f>SUM(AJ97:AM97)</f>
        <v>0</v>
      </c>
      <c r="AJ97" s="43">
        <f t="shared" ref="AJ97:AM97" si="586">AJ98+AJ103</f>
        <v>0</v>
      </c>
      <c r="AK97" s="43">
        <f t="shared" si="586"/>
        <v>0</v>
      </c>
      <c r="AL97" s="43">
        <f t="shared" si="586"/>
        <v>0</v>
      </c>
      <c r="AM97" s="43">
        <f t="shared" si="586"/>
        <v>0</v>
      </c>
      <c r="AN97" s="37">
        <f>SUM(AO97:AR97)</f>
        <v>0</v>
      </c>
      <c r="AO97" s="43">
        <f t="shared" ref="AO97:AR97" si="587">AO98+AO103</f>
        <v>0</v>
      </c>
      <c r="AP97" s="43">
        <f t="shared" si="587"/>
        <v>0</v>
      </c>
      <c r="AQ97" s="43">
        <f t="shared" si="587"/>
        <v>0</v>
      </c>
      <c r="AR97" s="43">
        <f t="shared" si="587"/>
        <v>0</v>
      </c>
      <c r="AS97" s="37">
        <f>SUM(AT97:AW97)</f>
        <v>0</v>
      </c>
      <c r="AT97" s="43">
        <f t="shared" ref="AT97:AW97" si="588">AT98+AT103</f>
        <v>0</v>
      </c>
      <c r="AU97" s="43">
        <f t="shared" si="588"/>
        <v>0</v>
      </c>
      <c r="AV97" s="43">
        <f t="shared" si="588"/>
        <v>0</v>
      </c>
      <c r="AW97" s="43">
        <f t="shared" si="588"/>
        <v>0</v>
      </c>
      <c r="AX97" s="37">
        <f>SUM(AY97:BB97)</f>
        <v>0</v>
      </c>
      <c r="AY97" s="43">
        <f t="shared" ref="AY97:BB97" si="589">AY98+AY103</f>
        <v>0</v>
      </c>
      <c r="AZ97" s="43">
        <f t="shared" si="589"/>
        <v>0</v>
      </c>
      <c r="BA97" s="43">
        <f t="shared" si="589"/>
        <v>0</v>
      </c>
      <c r="BB97" s="43">
        <f t="shared" si="589"/>
        <v>0</v>
      </c>
      <c r="BC97" s="37">
        <f>SUM(BD97:BG97)</f>
        <v>0</v>
      </c>
      <c r="BD97" s="43">
        <f t="shared" ref="BD97:BG97" si="590">BD98+BD103</f>
        <v>0</v>
      </c>
      <c r="BE97" s="43">
        <f t="shared" si="590"/>
        <v>0</v>
      </c>
      <c r="BF97" s="43">
        <f t="shared" si="590"/>
        <v>0</v>
      </c>
      <c r="BG97" s="43">
        <f t="shared" si="590"/>
        <v>0</v>
      </c>
      <c r="BH97" s="37">
        <f>SUM(BI97:BL97)</f>
        <v>0</v>
      </c>
      <c r="BI97" s="43">
        <f t="shared" ref="BI97:BL97" si="591">BI98+BI103</f>
        <v>0</v>
      </c>
      <c r="BJ97" s="43">
        <f t="shared" si="591"/>
        <v>0</v>
      </c>
      <c r="BK97" s="43">
        <f t="shared" si="591"/>
        <v>0</v>
      </c>
      <c r="BL97" s="43">
        <f t="shared" si="591"/>
        <v>0</v>
      </c>
    </row>
    <row r="98" spans="1:64" ht="31.5" customHeight="1" x14ac:dyDescent="0.25">
      <c r="A98" s="32" t="s">
        <v>89</v>
      </c>
      <c r="B98" s="73" t="s">
        <v>124</v>
      </c>
      <c r="C98" s="73"/>
      <c r="D98" s="73"/>
      <c r="E98" s="43">
        <f>SUM(E99:E113)</f>
        <v>73138.600000000006</v>
      </c>
      <c r="F98" s="43">
        <f t="shared" ref="F98:BL98" si="592">SUM(F99:F113)</f>
        <v>0</v>
      </c>
      <c r="G98" s="43">
        <f t="shared" si="592"/>
        <v>0</v>
      </c>
      <c r="H98" s="43">
        <f t="shared" si="592"/>
        <v>72818.300000000017</v>
      </c>
      <c r="I98" s="43">
        <f t="shared" si="592"/>
        <v>320.29999999999995</v>
      </c>
      <c r="J98" s="43">
        <f t="shared" si="592"/>
        <v>36127.5</v>
      </c>
      <c r="K98" s="43">
        <f t="shared" si="592"/>
        <v>0</v>
      </c>
      <c r="L98" s="43">
        <f t="shared" si="592"/>
        <v>0</v>
      </c>
      <c r="M98" s="43">
        <f t="shared" si="592"/>
        <v>36016.600000000006</v>
      </c>
      <c r="N98" s="43">
        <f t="shared" si="592"/>
        <v>110.89999999999999</v>
      </c>
      <c r="O98" s="43">
        <f t="shared" si="592"/>
        <v>37011.1</v>
      </c>
      <c r="P98" s="43">
        <f t="shared" si="592"/>
        <v>0</v>
      </c>
      <c r="Q98" s="43">
        <f t="shared" si="592"/>
        <v>0</v>
      </c>
      <c r="R98" s="43">
        <f t="shared" si="592"/>
        <v>36801.699999999997</v>
      </c>
      <c r="S98" s="43">
        <f t="shared" si="592"/>
        <v>209.39999999999998</v>
      </c>
      <c r="T98" s="43">
        <f t="shared" si="592"/>
        <v>0</v>
      </c>
      <c r="U98" s="43">
        <f t="shared" si="592"/>
        <v>0</v>
      </c>
      <c r="V98" s="43">
        <f t="shared" si="592"/>
        <v>0</v>
      </c>
      <c r="W98" s="43">
        <f t="shared" si="592"/>
        <v>0</v>
      </c>
      <c r="X98" s="43">
        <f t="shared" si="592"/>
        <v>0</v>
      </c>
      <c r="Y98" s="43">
        <f t="shared" si="592"/>
        <v>0</v>
      </c>
      <c r="Z98" s="43">
        <f t="shared" si="592"/>
        <v>0</v>
      </c>
      <c r="AA98" s="43">
        <f t="shared" si="592"/>
        <v>0</v>
      </c>
      <c r="AB98" s="43">
        <f t="shared" si="592"/>
        <v>0</v>
      </c>
      <c r="AC98" s="43">
        <f t="shared" si="592"/>
        <v>0</v>
      </c>
      <c r="AD98" s="43">
        <f t="shared" si="592"/>
        <v>0</v>
      </c>
      <c r="AE98" s="43">
        <f t="shared" si="592"/>
        <v>0</v>
      </c>
      <c r="AF98" s="43">
        <f t="shared" si="592"/>
        <v>0</v>
      </c>
      <c r="AG98" s="43">
        <f t="shared" si="592"/>
        <v>0</v>
      </c>
      <c r="AH98" s="43">
        <f t="shared" si="592"/>
        <v>0</v>
      </c>
      <c r="AI98" s="43">
        <f t="shared" si="592"/>
        <v>0</v>
      </c>
      <c r="AJ98" s="43">
        <f t="shared" si="592"/>
        <v>0</v>
      </c>
      <c r="AK98" s="43">
        <f t="shared" si="592"/>
        <v>0</v>
      </c>
      <c r="AL98" s="43">
        <f t="shared" si="592"/>
        <v>0</v>
      </c>
      <c r="AM98" s="43">
        <f t="shared" si="592"/>
        <v>0</v>
      </c>
      <c r="AN98" s="43">
        <f t="shared" si="592"/>
        <v>0</v>
      </c>
      <c r="AO98" s="43">
        <f t="shared" si="592"/>
        <v>0</v>
      </c>
      <c r="AP98" s="43">
        <f t="shared" si="592"/>
        <v>0</v>
      </c>
      <c r="AQ98" s="43">
        <f t="shared" si="592"/>
        <v>0</v>
      </c>
      <c r="AR98" s="43">
        <f t="shared" si="592"/>
        <v>0</v>
      </c>
      <c r="AS98" s="43">
        <f t="shared" si="592"/>
        <v>0</v>
      </c>
      <c r="AT98" s="43">
        <f t="shared" si="592"/>
        <v>0</v>
      </c>
      <c r="AU98" s="43">
        <f t="shared" si="592"/>
        <v>0</v>
      </c>
      <c r="AV98" s="43">
        <f t="shared" si="592"/>
        <v>0</v>
      </c>
      <c r="AW98" s="43">
        <f t="shared" si="592"/>
        <v>0</v>
      </c>
      <c r="AX98" s="43">
        <f t="shared" si="592"/>
        <v>0</v>
      </c>
      <c r="AY98" s="43">
        <f t="shared" si="592"/>
        <v>0</v>
      </c>
      <c r="AZ98" s="43">
        <f t="shared" si="592"/>
        <v>0</v>
      </c>
      <c r="BA98" s="43">
        <f t="shared" si="592"/>
        <v>0</v>
      </c>
      <c r="BB98" s="43">
        <f t="shared" si="592"/>
        <v>0</v>
      </c>
      <c r="BC98" s="43">
        <f t="shared" si="592"/>
        <v>0</v>
      </c>
      <c r="BD98" s="43">
        <f t="shared" si="592"/>
        <v>0</v>
      </c>
      <c r="BE98" s="43">
        <f t="shared" si="592"/>
        <v>0</v>
      </c>
      <c r="BF98" s="43">
        <f t="shared" si="592"/>
        <v>0</v>
      </c>
      <c r="BG98" s="43">
        <f t="shared" si="592"/>
        <v>0</v>
      </c>
      <c r="BH98" s="43">
        <f t="shared" si="592"/>
        <v>0</v>
      </c>
      <c r="BI98" s="43">
        <f t="shared" si="592"/>
        <v>0</v>
      </c>
      <c r="BJ98" s="43">
        <f t="shared" si="592"/>
        <v>0</v>
      </c>
      <c r="BK98" s="43">
        <f t="shared" si="592"/>
        <v>0</v>
      </c>
      <c r="BL98" s="43">
        <f t="shared" si="592"/>
        <v>0</v>
      </c>
    </row>
    <row r="99" spans="1:64" ht="49.5" x14ac:dyDescent="0.25">
      <c r="A99" s="32" t="s">
        <v>90</v>
      </c>
      <c r="B99" s="16" t="s">
        <v>92</v>
      </c>
      <c r="C99" s="34" t="s">
        <v>24</v>
      </c>
      <c r="D99" s="34" t="s">
        <v>24</v>
      </c>
      <c r="E99" s="35">
        <f t="shared" ref="E99" si="593">J99+O99+T99+Y99+AD99+AI99+AN99+AS99+AX99</f>
        <v>460</v>
      </c>
      <c r="F99" s="35">
        <f t="shared" ref="F99" si="594">K99+P99+U99+Z99+AE99+AJ99+AO99+AT99+AY99</f>
        <v>0</v>
      </c>
      <c r="G99" s="35">
        <f t="shared" ref="G99" si="595">L99+Q99+V99+AA99+AF99+AK99+AP99+AU99+AZ99</f>
        <v>0</v>
      </c>
      <c r="H99" s="35">
        <f t="shared" ref="H99" si="596">M99+R99+W99+AB99+AG99+AL99+AQ99+AV99+BA99</f>
        <v>460</v>
      </c>
      <c r="I99" s="35">
        <f t="shared" ref="I99" si="597">N99+S99+X99+AC99+AH99+AM99+AR99+AW99+BB99</f>
        <v>0</v>
      </c>
      <c r="J99" s="36">
        <f t="shared" ref="J99:J102" si="598">M99+N99</f>
        <v>460</v>
      </c>
      <c r="K99" s="44">
        <v>0</v>
      </c>
      <c r="L99" s="44">
        <v>0</v>
      </c>
      <c r="M99" s="36">
        <v>460</v>
      </c>
      <c r="N99" s="44">
        <v>0</v>
      </c>
      <c r="O99" s="50">
        <f>SUM(P99:S99)</f>
        <v>0</v>
      </c>
      <c r="P99" s="51">
        <v>0</v>
      </c>
      <c r="Q99" s="44">
        <v>0</v>
      </c>
      <c r="R99" s="44">
        <v>0</v>
      </c>
      <c r="S99" s="44">
        <v>0</v>
      </c>
      <c r="T99" s="50">
        <f>SUM(U99:X99)</f>
        <v>0</v>
      </c>
      <c r="U99" s="51">
        <v>0</v>
      </c>
      <c r="V99" s="44">
        <v>0</v>
      </c>
      <c r="W99" s="44">
        <v>0</v>
      </c>
      <c r="X99" s="44">
        <v>0</v>
      </c>
      <c r="Y99" s="50">
        <f>SUM(Z99:AC99)</f>
        <v>0</v>
      </c>
      <c r="Z99" s="51">
        <v>0</v>
      </c>
      <c r="AA99" s="44">
        <v>0</v>
      </c>
      <c r="AB99" s="44">
        <v>0</v>
      </c>
      <c r="AC99" s="44">
        <v>0</v>
      </c>
      <c r="AD99" s="50">
        <f>SUM(AE99:AH99)</f>
        <v>0</v>
      </c>
      <c r="AE99" s="51">
        <v>0</v>
      </c>
      <c r="AF99" s="44">
        <v>0</v>
      </c>
      <c r="AG99" s="44">
        <v>0</v>
      </c>
      <c r="AH99" s="44">
        <v>0</v>
      </c>
      <c r="AI99" s="50">
        <f>SUM(AJ99:AM99)</f>
        <v>0</v>
      </c>
      <c r="AJ99" s="51">
        <v>0</v>
      </c>
      <c r="AK99" s="44">
        <v>0</v>
      </c>
      <c r="AL99" s="44">
        <v>0</v>
      </c>
      <c r="AM99" s="44">
        <v>0</v>
      </c>
      <c r="AN99" s="50">
        <f>SUM(AO99:AR99)</f>
        <v>0</v>
      </c>
      <c r="AO99" s="51">
        <v>0</v>
      </c>
      <c r="AP99" s="44">
        <v>0</v>
      </c>
      <c r="AQ99" s="44">
        <v>0</v>
      </c>
      <c r="AR99" s="44">
        <v>0</v>
      </c>
      <c r="AS99" s="50">
        <f>SUM(AT99:AW99)</f>
        <v>0</v>
      </c>
      <c r="AT99" s="51">
        <v>0</v>
      </c>
      <c r="AU99" s="44">
        <v>0</v>
      </c>
      <c r="AV99" s="44">
        <v>0</v>
      </c>
      <c r="AW99" s="44">
        <v>0</v>
      </c>
      <c r="AX99" s="50">
        <f>SUM(AY99:BB99)</f>
        <v>0</v>
      </c>
      <c r="AY99" s="51">
        <v>0</v>
      </c>
      <c r="AZ99" s="44">
        <v>0</v>
      </c>
      <c r="BA99" s="44">
        <v>0</v>
      </c>
      <c r="BB99" s="44">
        <v>0</v>
      </c>
      <c r="BC99" s="50">
        <f>SUM(BD99:BG99)</f>
        <v>0</v>
      </c>
      <c r="BD99" s="51">
        <v>0</v>
      </c>
      <c r="BE99" s="44">
        <v>0</v>
      </c>
      <c r="BF99" s="44">
        <v>0</v>
      </c>
      <c r="BG99" s="44">
        <v>0</v>
      </c>
      <c r="BH99" s="50">
        <f>SUM(BI99:BL99)</f>
        <v>0</v>
      </c>
      <c r="BI99" s="51">
        <v>0</v>
      </c>
      <c r="BJ99" s="44">
        <v>0</v>
      </c>
      <c r="BK99" s="44">
        <v>0</v>
      </c>
      <c r="BL99" s="44">
        <v>0</v>
      </c>
    </row>
    <row r="100" spans="1:64" ht="49.5" x14ac:dyDescent="0.25">
      <c r="A100" s="32" t="s">
        <v>101</v>
      </c>
      <c r="B100" s="16" t="s">
        <v>139</v>
      </c>
      <c r="C100" s="34" t="s">
        <v>24</v>
      </c>
      <c r="D100" s="34" t="s">
        <v>24</v>
      </c>
      <c r="E100" s="35">
        <f t="shared" ref="E100" si="599">J100+O100+T100+Y100+AD100+AI100+AN100+AS100+AX100</f>
        <v>5492.7</v>
      </c>
      <c r="F100" s="35">
        <f t="shared" ref="F100" si="600">K100+P100+U100+Z100+AE100+AJ100+AO100+AT100+AY100</f>
        <v>0</v>
      </c>
      <c r="G100" s="35">
        <f t="shared" ref="G100" si="601">L100+Q100+V100+AA100+AF100+AK100+AP100+AU100+AZ100</f>
        <v>0</v>
      </c>
      <c r="H100" s="35">
        <f t="shared" ref="H100" si="602">M100+R100+W100+AB100+AG100+AL100+AQ100+AV100+BA100</f>
        <v>5492.7</v>
      </c>
      <c r="I100" s="35">
        <f t="shared" ref="I100" si="603">N100+S100+X100+AC100+AH100+AM100+AR100+AW100+BB100</f>
        <v>0</v>
      </c>
      <c r="J100" s="36">
        <f t="shared" si="598"/>
        <v>5492.7</v>
      </c>
      <c r="K100" s="44">
        <v>0</v>
      </c>
      <c r="L100" s="44">
        <v>0</v>
      </c>
      <c r="M100" s="36">
        <f>7180-1687.3</f>
        <v>5492.7</v>
      </c>
      <c r="N100" s="44">
        <v>0</v>
      </c>
      <c r="O100" s="50">
        <f t="shared" ref="O100:O106" si="604">SUM(P100:S100)</f>
        <v>0</v>
      </c>
      <c r="P100" s="51">
        <v>0</v>
      </c>
      <c r="Q100" s="44">
        <v>0</v>
      </c>
      <c r="R100" s="44">
        <v>0</v>
      </c>
      <c r="S100" s="44">
        <v>0</v>
      </c>
      <c r="T100" s="50">
        <f t="shared" ref="T100:T106" si="605">SUM(U100:X100)</f>
        <v>0</v>
      </c>
      <c r="U100" s="51">
        <v>0</v>
      </c>
      <c r="V100" s="44">
        <v>0</v>
      </c>
      <c r="W100" s="44">
        <v>0</v>
      </c>
      <c r="X100" s="44">
        <v>0</v>
      </c>
      <c r="Y100" s="50">
        <f t="shared" ref="Y100:Y106" si="606">SUM(Z100:AC100)</f>
        <v>0</v>
      </c>
      <c r="Z100" s="51">
        <v>0</v>
      </c>
      <c r="AA100" s="44">
        <v>0</v>
      </c>
      <c r="AB100" s="44">
        <v>0</v>
      </c>
      <c r="AC100" s="44">
        <v>0</v>
      </c>
      <c r="AD100" s="50">
        <f t="shared" ref="AD100:AD106" si="607">SUM(AE100:AH100)</f>
        <v>0</v>
      </c>
      <c r="AE100" s="51">
        <v>0</v>
      </c>
      <c r="AF100" s="44">
        <v>0</v>
      </c>
      <c r="AG100" s="44">
        <v>0</v>
      </c>
      <c r="AH100" s="44">
        <v>0</v>
      </c>
      <c r="AI100" s="50">
        <f t="shared" ref="AI100:AI106" si="608">SUM(AJ100:AM100)</f>
        <v>0</v>
      </c>
      <c r="AJ100" s="51">
        <v>0</v>
      </c>
      <c r="AK100" s="44">
        <v>0</v>
      </c>
      <c r="AL100" s="44">
        <v>0</v>
      </c>
      <c r="AM100" s="44">
        <v>0</v>
      </c>
      <c r="AN100" s="50">
        <f t="shared" ref="AN100:AN106" si="609">SUM(AO100:AR100)</f>
        <v>0</v>
      </c>
      <c r="AO100" s="51">
        <v>0</v>
      </c>
      <c r="AP100" s="44">
        <v>0</v>
      </c>
      <c r="AQ100" s="44">
        <v>0</v>
      </c>
      <c r="AR100" s="44">
        <v>0</v>
      </c>
      <c r="AS100" s="50">
        <f t="shared" ref="AS100:AS106" si="610">SUM(AT100:AW100)</f>
        <v>0</v>
      </c>
      <c r="AT100" s="51">
        <v>0</v>
      </c>
      <c r="AU100" s="44">
        <v>0</v>
      </c>
      <c r="AV100" s="44">
        <v>0</v>
      </c>
      <c r="AW100" s="44">
        <v>0</v>
      </c>
      <c r="AX100" s="50">
        <f t="shared" ref="AX100:AX106" si="611">SUM(AY100:BB100)</f>
        <v>0</v>
      </c>
      <c r="AY100" s="51">
        <v>0</v>
      </c>
      <c r="AZ100" s="44">
        <v>0</v>
      </c>
      <c r="BA100" s="44">
        <v>0</v>
      </c>
      <c r="BB100" s="44">
        <v>0</v>
      </c>
      <c r="BC100" s="50">
        <f t="shared" ref="BC100:BC106" si="612">SUM(BD100:BG100)</f>
        <v>0</v>
      </c>
      <c r="BD100" s="51">
        <v>0</v>
      </c>
      <c r="BE100" s="44">
        <v>0</v>
      </c>
      <c r="BF100" s="44">
        <v>0</v>
      </c>
      <c r="BG100" s="44">
        <v>0</v>
      </c>
      <c r="BH100" s="50">
        <f t="shared" ref="BH100:BH106" si="613">SUM(BI100:BL100)</f>
        <v>0</v>
      </c>
      <c r="BI100" s="51">
        <v>0</v>
      </c>
      <c r="BJ100" s="44">
        <v>0</v>
      </c>
      <c r="BK100" s="44">
        <v>0</v>
      </c>
      <c r="BL100" s="44">
        <v>0</v>
      </c>
    </row>
    <row r="101" spans="1:64" ht="49.5" x14ac:dyDescent="0.25">
      <c r="A101" s="32" t="s">
        <v>102</v>
      </c>
      <c r="B101" s="16" t="s">
        <v>93</v>
      </c>
      <c r="C101" s="34" t="s">
        <v>24</v>
      </c>
      <c r="D101" s="34" t="s">
        <v>24</v>
      </c>
      <c r="E101" s="35">
        <f t="shared" ref="E101:E104" si="614">J101+O101+T101+Y101+AD101+AI101+AN101+AS101+AX101</f>
        <v>2044.1</v>
      </c>
      <c r="F101" s="35">
        <f t="shared" ref="F101:F104" si="615">K101+P101+U101+Z101+AE101+AJ101+AO101+AT101+AY101</f>
        <v>0</v>
      </c>
      <c r="G101" s="35">
        <f t="shared" ref="G101:G104" si="616">L101+Q101+V101+AA101+AF101+AK101+AP101+AU101+AZ101</f>
        <v>0</v>
      </c>
      <c r="H101" s="35">
        <f t="shared" ref="H101:H104" si="617">M101+R101+W101+AB101+AG101+AL101+AQ101+AV101+BA101</f>
        <v>2044.1</v>
      </c>
      <c r="I101" s="35">
        <f t="shared" ref="I101:I104" si="618">N101+S101+X101+AC101+AH101+AM101+AR101+AW101+BB101</f>
        <v>0</v>
      </c>
      <c r="J101" s="36">
        <f t="shared" si="598"/>
        <v>2044.1</v>
      </c>
      <c r="K101" s="44">
        <v>0</v>
      </c>
      <c r="L101" s="44">
        <v>0</v>
      </c>
      <c r="M101" s="36">
        <f>2508-463.9</f>
        <v>2044.1</v>
      </c>
      <c r="N101" s="44">
        <v>0</v>
      </c>
      <c r="O101" s="50">
        <f t="shared" si="604"/>
        <v>0</v>
      </c>
      <c r="P101" s="51">
        <v>0</v>
      </c>
      <c r="Q101" s="44">
        <v>0</v>
      </c>
      <c r="R101" s="44">
        <v>0</v>
      </c>
      <c r="S101" s="44">
        <v>0</v>
      </c>
      <c r="T101" s="50">
        <f t="shared" si="605"/>
        <v>0</v>
      </c>
      <c r="U101" s="51">
        <v>0</v>
      </c>
      <c r="V101" s="44">
        <v>0</v>
      </c>
      <c r="W101" s="44">
        <v>0</v>
      </c>
      <c r="X101" s="44">
        <v>0</v>
      </c>
      <c r="Y101" s="50">
        <f t="shared" si="606"/>
        <v>0</v>
      </c>
      <c r="Z101" s="51">
        <v>0</v>
      </c>
      <c r="AA101" s="44">
        <v>0</v>
      </c>
      <c r="AB101" s="44">
        <v>0</v>
      </c>
      <c r="AC101" s="44">
        <v>0</v>
      </c>
      <c r="AD101" s="50">
        <f t="shared" si="607"/>
        <v>0</v>
      </c>
      <c r="AE101" s="51">
        <v>0</v>
      </c>
      <c r="AF101" s="44">
        <v>0</v>
      </c>
      <c r="AG101" s="44">
        <v>0</v>
      </c>
      <c r="AH101" s="44">
        <v>0</v>
      </c>
      <c r="AI101" s="50">
        <f t="shared" si="608"/>
        <v>0</v>
      </c>
      <c r="AJ101" s="51">
        <v>0</v>
      </c>
      <c r="AK101" s="44">
        <v>0</v>
      </c>
      <c r="AL101" s="44">
        <v>0</v>
      </c>
      <c r="AM101" s="44">
        <v>0</v>
      </c>
      <c r="AN101" s="50">
        <f t="shared" si="609"/>
        <v>0</v>
      </c>
      <c r="AO101" s="51">
        <v>0</v>
      </c>
      <c r="AP101" s="44">
        <v>0</v>
      </c>
      <c r="AQ101" s="44">
        <v>0</v>
      </c>
      <c r="AR101" s="44">
        <v>0</v>
      </c>
      <c r="AS101" s="50">
        <f t="shared" si="610"/>
        <v>0</v>
      </c>
      <c r="AT101" s="51">
        <v>0</v>
      </c>
      <c r="AU101" s="44">
        <v>0</v>
      </c>
      <c r="AV101" s="44">
        <v>0</v>
      </c>
      <c r="AW101" s="44">
        <v>0</v>
      </c>
      <c r="AX101" s="50">
        <f t="shared" si="611"/>
        <v>0</v>
      </c>
      <c r="AY101" s="51">
        <v>0</v>
      </c>
      <c r="AZ101" s="44">
        <v>0</v>
      </c>
      <c r="BA101" s="44">
        <v>0</v>
      </c>
      <c r="BB101" s="44">
        <v>0</v>
      </c>
      <c r="BC101" s="50">
        <f t="shared" si="612"/>
        <v>0</v>
      </c>
      <c r="BD101" s="51">
        <v>0</v>
      </c>
      <c r="BE101" s="44">
        <v>0</v>
      </c>
      <c r="BF101" s="44">
        <v>0</v>
      </c>
      <c r="BG101" s="44">
        <v>0</v>
      </c>
      <c r="BH101" s="50">
        <f t="shared" si="613"/>
        <v>0</v>
      </c>
      <c r="BI101" s="51">
        <v>0</v>
      </c>
      <c r="BJ101" s="44">
        <v>0</v>
      </c>
      <c r="BK101" s="44">
        <v>0</v>
      </c>
      <c r="BL101" s="44">
        <v>0</v>
      </c>
    </row>
    <row r="102" spans="1:64" ht="49.5" x14ac:dyDescent="0.25">
      <c r="A102" s="32" t="s">
        <v>125</v>
      </c>
      <c r="B102" s="16" t="s">
        <v>94</v>
      </c>
      <c r="C102" s="34" t="s">
        <v>24</v>
      </c>
      <c r="D102" s="34" t="s">
        <v>24</v>
      </c>
      <c r="E102" s="35">
        <f t="shared" si="614"/>
        <v>8994.7999999999993</v>
      </c>
      <c r="F102" s="35">
        <f t="shared" si="615"/>
        <v>0</v>
      </c>
      <c r="G102" s="35">
        <f t="shared" si="616"/>
        <v>0</v>
      </c>
      <c r="H102" s="35">
        <f t="shared" si="617"/>
        <v>8994.7999999999993</v>
      </c>
      <c r="I102" s="35">
        <f t="shared" si="618"/>
        <v>0</v>
      </c>
      <c r="J102" s="36">
        <f t="shared" si="598"/>
        <v>8994.7999999999993</v>
      </c>
      <c r="K102" s="44">
        <v>0</v>
      </c>
      <c r="L102" s="44">
        <v>0</v>
      </c>
      <c r="M102" s="36">
        <f>9040-45.2</f>
        <v>8994.7999999999993</v>
      </c>
      <c r="N102" s="44">
        <v>0</v>
      </c>
      <c r="O102" s="50">
        <f t="shared" si="604"/>
        <v>0</v>
      </c>
      <c r="P102" s="51">
        <v>0</v>
      </c>
      <c r="Q102" s="44">
        <v>0</v>
      </c>
      <c r="R102" s="44">
        <v>0</v>
      </c>
      <c r="S102" s="44">
        <v>0</v>
      </c>
      <c r="T102" s="50">
        <f t="shared" si="605"/>
        <v>0</v>
      </c>
      <c r="U102" s="51">
        <v>0</v>
      </c>
      <c r="V102" s="44">
        <v>0</v>
      </c>
      <c r="W102" s="44">
        <v>0</v>
      </c>
      <c r="X102" s="44">
        <v>0</v>
      </c>
      <c r="Y102" s="50">
        <f t="shared" si="606"/>
        <v>0</v>
      </c>
      <c r="Z102" s="51">
        <v>0</v>
      </c>
      <c r="AA102" s="44">
        <v>0</v>
      </c>
      <c r="AB102" s="44">
        <v>0</v>
      </c>
      <c r="AC102" s="44">
        <v>0</v>
      </c>
      <c r="AD102" s="50">
        <f t="shared" si="607"/>
        <v>0</v>
      </c>
      <c r="AE102" s="51">
        <v>0</v>
      </c>
      <c r="AF102" s="44">
        <v>0</v>
      </c>
      <c r="AG102" s="44">
        <v>0</v>
      </c>
      <c r="AH102" s="44">
        <v>0</v>
      </c>
      <c r="AI102" s="50">
        <f t="shared" si="608"/>
        <v>0</v>
      </c>
      <c r="AJ102" s="51">
        <v>0</v>
      </c>
      <c r="AK102" s="44">
        <v>0</v>
      </c>
      <c r="AL102" s="44">
        <v>0</v>
      </c>
      <c r="AM102" s="44">
        <v>0</v>
      </c>
      <c r="AN102" s="50">
        <f t="shared" si="609"/>
        <v>0</v>
      </c>
      <c r="AO102" s="51">
        <v>0</v>
      </c>
      <c r="AP102" s="44">
        <v>0</v>
      </c>
      <c r="AQ102" s="44">
        <v>0</v>
      </c>
      <c r="AR102" s="44">
        <v>0</v>
      </c>
      <c r="AS102" s="50">
        <f t="shared" si="610"/>
        <v>0</v>
      </c>
      <c r="AT102" s="51">
        <v>0</v>
      </c>
      <c r="AU102" s="44">
        <v>0</v>
      </c>
      <c r="AV102" s="44">
        <v>0</v>
      </c>
      <c r="AW102" s="44">
        <v>0</v>
      </c>
      <c r="AX102" s="50">
        <f t="shared" si="611"/>
        <v>0</v>
      </c>
      <c r="AY102" s="51">
        <v>0</v>
      </c>
      <c r="AZ102" s="44">
        <v>0</v>
      </c>
      <c r="BA102" s="44">
        <v>0</v>
      </c>
      <c r="BB102" s="44">
        <v>0</v>
      </c>
      <c r="BC102" s="50">
        <f t="shared" si="612"/>
        <v>0</v>
      </c>
      <c r="BD102" s="51">
        <v>0</v>
      </c>
      <c r="BE102" s="44">
        <v>0</v>
      </c>
      <c r="BF102" s="44">
        <v>0</v>
      </c>
      <c r="BG102" s="44">
        <v>0</v>
      </c>
      <c r="BH102" s="50">
        <f t="shared" si="613"/>
        <v>0</v>
      </c>
      <c r="BI102" s="51">
        <v>0</v>
      </c>
      <c r="BJ102" s="44">
        <v>0</v>
      </c>
      <c r="BK102" s="44">
        <v>0</v>
      </c>
      <c r="BL102" s="44">
        <v>0</v>
      </c>
    </row>
    <row r="103" spans="1:64" ht="49.5" x14ac:dyDescent="0.25">
      <c r="A103" s="32" t="s">
        <v>126</v>
      </c>
      <c r="B103" s="16" t="s">
        <v>196</v>
      </c>
      <c r="C103" s="34" t="s">
        <v>24</v>
      </c>
      <c r="D103" s="34" t="s">
        <v>100</v>
      </c>
      <c r="E103" s="35">
        <f t="shared" si="614"/>
        <v>7104.8</v>
      </c>
      <c r="F103" s="35">
        <f t="shared" si="615"/>
        <v>0</v>
      </c>
      <c r="G103" s="35">
        <f t="shared" si="616"/>
        <v>0</v>
      </c>
      <c r="H103" s="35">
        <f t="shared" si="617"/>
        <v>7033.7</v>
      </c>
      <c r="I103" s="35">
        <f t="shared" si="618"/>
        <v>71.099999999999994</v>
      </c>
      <c r="J103" s="36">
        <f>M103+N103</f>
        <v>7104.8</v>
      </c>
      <c r="K103" s="44">
        <v>0</v>
      </c>
      <c r="L103" s="44">
        <v>0</v>
      </c>
      <c r="M103" s="36">
        <v>7033.7</v>
      </c>
      <c r="N103" s="44">
        <v>71.099999999999994</v>
      </c>
      <c r="O103" s="50">
        <f t="shared" si="604"/>
        <v>0</v>
      </c>
      <c r="P103" s="51">
        <v>0</v>
      </c>
      <c r="Q103" s="44">
        <v>0</v>
      </c>
      <c r="R103" s="44">
        <v>0</v>
      </c>
      <c r="S103" s="44">
        <v>0</v>
      </c>
      <c r="T103" s="50">
        <f t="shared" si="605"/>
        <v>0</v>
      </c>
      <c r="U103" s="51">
        <v>0</v>
      </c>
      <c r="V103" s="44">
        <v>0</v>
      </c>
      <c r="W103" s="44">
        <v>0</v>
      </c>
      <c r="X103" s="44">
        <v>0</v>
      </c>
      <c r="Y103" s="50">
        <f t="shared" si="606"/>
        <v>0</v>
      </c>
      <c r="Z103" s="51">
        <v>0</v>
      </c>
      <c r="AA103" s="44">
        <v>0</v>
      </c>
      <c r="AB103" s="44">
        <v>0</v>
      </c>
      <c r="AC103" s="44">
        <v>0</v>
      </c>
      <c r="AD103" s="50">
        <f t="shared" si="607"/>
        <v>0</v>
      </c>
      <c r="AE103" s="51">
        <v>0</v>
      </c>
      <c r="AF103" s="44">
        <v>0</v>
      </c>
      <c r="AG103" s="44">
        <v>0</v>
      </c>
      <c r="AH103" s="44">
        <v>0</v>
      </c>
      <c r="AI103" s="50">
        <f t="shared" si="608"/>
        <v>0</v>
      </c>
      <c r="AJ103" s="51">
        <v>0</v>
      </c>
      <c r="AK103" s="44">
        <v>0</v>
      </c>
      <c r="AL103" s="44">
        <v>0</v>
      </c>
      <c r="AM103" s="44">
        <v>0</v>
      </c>
      <c r="AN103" s="50">
        <f t="shared" si="609"/>
        <v>0</v>
      </c>
      <c r="AO103" s="51">
        <v>0</v>
      </c>
      <c r="AP103" s="44">
        <v>0</v>
      </c>
      <c r="AQ103" s="44">
        <v>0</v>
      </c>
      <c r="AR103" s="44">
        <v>0</v>
      </c>
      <c r="AS103" s="50">
        <f t="shared" si="610"/>
        <v>0</v>
      </c>
      <c r="AT103" s="51">
        <v>0</v>
      </c>
      <c r="AU103" s="44">
        <v>0</v>
      </c>
      <c r="AV103" s="44">
        <v>0</v>
      </c>
      <c r="AW103" s="44">
        <v>0</v>
      </c>
      <c r="AX103" s="50">
        <f t="shared" si="611"/>
        <v>0</v>
      </c>
      <c r="AY103" s="51">
        <v>0</v>
      </c>
      <c r="AZ103" s="44">
        <v>0</v>
      </c>
      <c r="BA103" s="44">
        <v>0</v>
      </c>
      <c r="BB103" s="44">
        <v>0</v>
      </c>
      <c r="BC103" s="50">
        <f t="shared" si="612"/>
        <v>0</v>
      </c>
      <c r="BD103" s="51">
        <v>0</v>
      </c>
      <c r="BE103" s="44">
        <v>0</v>
      </c>
      <c r="BF103" s="44">
        <v>0</v>
      </c>
      <c r="BG103" s="44">
        <v>0</v>
      </c>
      <c r="BH103" s="50">
        <f t="shared" si="613"/>
        <v>0</v>
      </c>
      <c r="BI103" s="51">
        <v>0</v>
      </c>
      <c r="BJ103" s="44">
        <v>0</v>
      </c>
      <c r="BK103" s="44">
        <v>0</v>
      </c>
      <c r="BL103" s="44">
        <v>0</v>
      </c>
    </row>
    <row r="104" spans="1:64" ht="49.5" x14ac:dyDescent="0.25">
      <c r="A104" s="32" t="s">
        <v>127</v>
      </c>
      <c r="B104" s="17" t="s">
        <v>95</v>
      </c>
      <c r="C104" s="34" t="s">
        <v>24</v>
      </c>
      <c r="D104" s="34" t="s">
        <v>24</v>
      </c>
      <c r="E104" s="35">
        <f t="shared" si="614"/>
        <v>6130</v>
      </c>
      <c r="F104" s="35">
        <f t="shared" si="615"/>
        <v>0</v>
      </c>
      <c r="G104" s="35">
        <f t="shared" si="616"/>
        <v>0</v>
      </c>
      <c r="H104" s="35">
        <f t="shared" si="617"/>
        <v>6130</v>
      </c>
      <c r="I104" s="35">
        <f t="shared" si="618"/>
        <v>0</v>
      </c>
      <c r="J104" s="36">
        <f t="shared" ref="J104:J109" si="619">M104+N104</f>
        <v>6130</v>
      </c>
      <c r="K104" s="44">
        <v>0</v>
      </c>
      <c r="L104" s="44">
        <v>0</v>
      </c>
      <c r="M104" s="36">
        <v>6130</v>
      </c>
      <c r="N104" s="44">
        <v>0</v>
      </c>
      <c r="O104" s="50">
        <f t="shared" si="604"/>
        <v>0</v>
      </c>
      <c r="P104" s="51">
        <v>0</v>
      </c>
      <c r="Q104" s="44">
        <v>0</v>
      </c>
      <c r="R104" s="44">
        <v>0</v>
      </c>
      <c r="S104" s="44">
        <v>0</v>
      </c>
      <c r="T104" s="50">
        <f t="shared" si="605"/>
        <v>0</v>
      </c>
      <c r="U104" s="51">
        <v>0</v>
      </c>
      <c r="V104" s="44">
        <v>0</v>
      </c>
      <c r="W104" s="44">
        <v>0</v>
      </c>
      <c r="X104" s="44">
        <v>0</v>
      </c>
      <c r="Y104" s="50">
        <f t="shared" si="606"/>
        <v>0</v>
      </c>
      <c r="Z104" s="51">
        <v>0</v>
      </c>
      <c r="AA104" s="44">
        <v>0</v>
      </c>
      <c r="AB104" s="44">
        <v>0</v>
      </c>
      <c r="AC104" s="44">
        <v>0</v>
      </c>
      <c r="AD104" s="50">
        <f t="shared" si="607"/>
        <v>0</v>
      </c>
      <c r="AE104" s="51">
        <v>0</v>
      </c>
      <c r="AF104" s="44">
        <v>0</v>
      </c>
      <c r="AG104" s="44">
        <v>0</v>
      </c>
      <c r="AH104" s="44">
        <v>0</v>
      </c>
      <c r="AI104" s="50">
        <f t="shared" si="608"/>
        <v>0</v>
      </c>
      <c r="AJ104" s="51">
        <v>0</v>
      </c>
      <c r="AK104" s="44">
        <v>0</v>
      </c>
      <c r="AL104" s="44">
        <v>0</v>
      </c>
      <c r="AM104" s="44">
        <v>0</v>
      </c>
      <c r="AN104" s="50">
        <f t="shared" si="609"/>
        <v>0</v>
      </c>
      <c r="AO104" s="51">
        <v>0</v>
      </c>
      <c r="AP104" s="44">
        <v>0</v>
      </c>
      <c r="AQ104" s="44">
        <v>0</v>
      </c>
      <c r="AR104" s="44">
        <v>0</v>
      </c>
      <c r="AS104" s="50">
        <f t="shared" si="610"/>
        <v>0</v>
      </c>
      <c r="AT104" s="51">
        <v>0</v>
      </c>
      <c r="AU104" s="44">
        <v>0</v>
      </c>
      <c r="AV104" s="44">
        <v>0</v>
      </c>
      <c r="AW104" s="44">
        <v>0</v>
      </c>
      <c r="AX104" s="50">
        <f t="shared" si="611"/>
        <v>0</v>
      </c>
      <c r="AY104" s="51">
        <v>0</v>
      </c>
      <c r="AZ104" s="44">
        <v>0</v>
      </c>
      <c r="BA104" s="44">
        <v>0</v>
      </c>
      <c r="BB104" s="44">
        <v>0</v>
      </c>
      <c r="BC104" s="50">
        <f t="shared" si="612"/>
        <v>0</v>
      </c>
      <c r="BD104" s="51">
        <v>0</v>
      </c>
      <c r="BE104" s="44">
        <v>0</v>
      </c>
      <c r="BF104" s="44">
        <v>0</v>
      </c>
      <c r="BG104" s="44">
        <v>0</v>
      </c>
      <c r="BH104" s="50">
        <f t="shared" si="613"/>
        <v>0</v>
      </c>
      <c r="BI104" s="51">
        <v>0</v>
      </c>
      <c r="BJ104" s="44">
        <v>0</v>
      </c>
      <c r="BK104" s="44">
        <v>0</v>
      </c>
      <c r="BL104" s="44">
        <v>0</v>
      </c>
    </row>
    <row r="105" spans="1:64" ht="49.5" x14ac:dyDescent="0.25">
      <c r="A105" s="32" t="s">
        <v>128</v>
      </c>
      <c r="B105" s="16" t="s">
        <v>99</v>
      </c>
      <c r="C105" s="34" t="s">
        <v>24</v>
      </c>
      <c r="D105" s="34" t="s">
        <v>100</v>
      </c>
      <c r="E105" s="35">
        <f t="shared" ref="E105:E110" si="620">J105+O105+T105+Y105+AD105+AI105+AN105+AS105+AX105</f>
        <v>3984.3000000000006</v>
      </c>
      <c r="F105" s="35">
        <f t="shared" ref="F105" si="621">K105+P105+U105+Z105+AE105+AJ105+AO105+AT105+AY105</f>
        <v>0</v>
      </c>
      <c r="G105" s="35">
        <f t="shared" ref="G105" si="622">L105+Q105+V105+AA105+AF105+AK105+AP105+AU105+AZ105</f>
        <v>0</v>
      </c>
      <c r="H105" s="35">
        <f t="shared" ref="H105" si="623">M105+R105+W105+AB105+AG105+AL105+AQ105+AV105+BA105</f>
        <v>3944.5000000000005</v>
      </c>
      <c r="I105" s="35">
        <f t="shared" ref="I105" si="624">N105+S105+X105+AC105+AH105+AM105+AR105+AW105+BB105</f>
        <v>39.799999999999997</v>
      </c>
      <c r="J105" s="36">
        <f t="shared" si="619"/>
        <v>3984.3000000000006</v>
      </c>
      <c r="K105" s="44">
        <v>0</v>
      </c>
      <c r="L105" s="44">
        <v>0</v>
      </c>
      <c r="M105" s="36">
        <f>4297.6-353.1</f>
        <v>3944.5000000000005</v>
      </c>
      <c r="N105" s="29">
        <f>43.4-3.6</f>
        <v>39.799999999999997</v>
      </c>
      <c r="O105" s="50">
        <f t="shared" si="604"/>
        <v>0</v>
      </c>
      <c r="P105" s="51">
        <v>0</v>
      </c>
      <c r="Q105" s="44">
        <v>0</v>
      </c>
      <c r="R105" s="44">
        <v>0</v>
      </c>
      <c r="S105" s="44">
        <v>0</v>
      </c>
      <c r="T105" s="50">
        <f t="shared" si="605"/>
        <v>0</v>
      </c>
      <c r="U105" s="51">
        <v>0</v>
      </c>
      <c r="V105" s="44">
        <v>0</v>
      </c>
      <c r="W105" s="44">
        <v>0</v>
      </c>
      <c r="X105" s="44">
        <v>0</v>
      </c>
      <c r="Y105" s="50">
        <f t="shared" si="606"/>
        <v>0</v>
      </c>
      <c r="Z105" s="51">
        <v>0</v>
      </c>
      <c r="AA105" s="44">
        <v>0</v>
      </c>
      <c r="AB105" s="44">
        <v>0</v>
      </c>
      <c r="AC105" s="44">
        <v>0</v>
      </c>
      <c r="AD105" s="50">
        <f t="shared" si="607"/>
        <v>0</v>
      </c>
      <c r="AE105" s="51">
        <v>0</v>
      </c>
      <c r="AF105" s="44">
        <v>0</v>
      </c>
      <c r="AG105" s="44">
        <v>0</v>
      </c>
      <c r="AH105" s="44">
        <v>0</v>
      </c>
      <c r="AI105" s="50">
        <f t="shared" si="608"/>
        <v>0</v>
      </c>
      <c r="AJ105" s="51">
        <v>0</v>
      </c>
      <c r="AK105" s="44">
        <v>0</v>
      </c>
      <c r="AL105" s="44">
        <v>0</v>
      </c>
      <c r="AM105" s="44">
        <v>0</v>
      </c>
      <c r="AN105" s="50">
        <f t="shared" si="609"/>
        <v>0</v>
      </c>
      <c r="AO105" s="51">
        <v>0</v>
      </c>
      <c r="AP105" s="44">
        <v>0</v>
      </c>
      <c r="AQ105" s="44">
        <v>0</v>
      </c>
      <c r="AR105" s="44">
        <v>0</v>
      </c>
      <c r="AS105" s="50">
        <f t="shared" si="610"/>
        <v>0</v>
      </c>
      <c r="AT105" s="51">
        <v>0</v>
      </c>
      <c r="AU105" s="44">
        <v>0</v>
      </c>
      <c r="AV105" s="44">
        <v>0</v>
      </c>
      <c r="AW105" s="44">
        <v>0</v>
      </c>
      <c r="AX105" s="50">
        <f t="shared" si="611"/>
        <v>0</v>
      </c>
      <c r="AY105" s="51">
        <v>0</v>
      </c>
      <c r="AZ105" s="44">
        <v>0</v>
      </c>
      <c r="BA105" s="44">
        <v>0</v>
      </c>
      <c r="BB105" s="44">
        <v>0</v>
      </c>
      <c r="BC105" s="50">
        <f t="shared" si="612"/>
        <v>0</v>
      </c>
      <c r="BD105" s="51">
        <v>0</v>
      </c>
      <c r="BE105" s="44">
        <v>0</v>
      </c>
      <c r="BF105" s="44">
        <v>0</v>
      </c>
      <c r="BG105" s="44">
        <v>0</v>
      </c>
      <c r="BH105" s="50">
        <f t="shared" si="613"/>
        <v>0</v>
      </c>
      <c r="BI105" s="51">
        <v>0</v>
      </c>
      <c r="BJ105" s="44">
        <v>0</v>
      </c>
      <c r="BK105" s="44">
        <v>0</v>
      </c>
      <c r="BL105" s="44">
        <v>0</v>
      </c>
    </row>
    <row r="106" spans="1:64" ht="32.25" customHeight="1" x14ac:dyDescent="0.25">
      <c r="A106" s="32" t="s">
        <v>129</v>
      </c>
      <c r="B106" s="18" t="s">
        <v>107</v>
      </c>
      <c r="C106" s="34" t="s">
        <v>24</v>
      </c>
      <c r="D106" s="34" t="s">
        <v>24</v>
      </c>
      <c r="E106" s="35">
        <f t="shared" si="620"/>
        <v>1916.8000000000002</v>
      </c>
      <c r="F106" s="35">
        <f t="shared" ref="F106" si="625">K106+P106+U106+Z106+AE106+AJ106+AO106+AT106+AY106</f>
        <v>0</v>
      </c>
      <c r="G106" s="35">
        <f t="shared" ref="G106" si="626">L106+Q106+V106+AA106+AF106+AK106+AP106+AU106+AZ106</f>
        <v>0</v>
      </c>
      <c r="H106" s="35">
        <f t="shared" ref="H106" si="627">M106+R106+W106+AB106+AG106+AL106+AQ106+AV106+BA106</f>
        <v>1916.8000000000002</v>
      </c>
      <c r="I106" s="35">
        <f t="shared" ref="I106" si="628">N106+S106+X106+AC106+AH106+AM106+AR106+AW106+BB106</f>
        <v>0</v>
      </c>
      <c r="J106" s="36">
        <f t="shared" si="619"/>
        <v>1916.8000000000002</v>
      </c>
      <c r="K106" s="44">
        <v>0</v>
      </c>
      <c r="L106" s="44">
        <v>0</v>
      </c>
      <c r="M106" s="36">
        <f>4510-2593.2</f>
        <v>1916.8000000000002</v>
      </c>
      <c r="N106" s="44">
        <v>0</v>
      </c>
      <c r="O106" s="50">
        <f t="shared" si="604"/>
        <v>0</v>
      </c>
      <c r="P106" s="51">
        <v>0</v>
      </c>
      <c r="Q106" s="44">
        <v>0</v>
      </c>
      <c r="R106" s="44">
        <v>0</v>
      </c>
      <c r="S106" s="44">
        <v>0</v>
      </c>
      <c r="T106" s="50">
        <f t="shared" si="605"/>
        <v>0</v>
      </c>
      <c r="U106" s="51">
        <v>0</v>
      </c>
      <c r="V106" s="44">
        <v>0</v>
      </c>
      <c r="W106" s="44">
        <v>0</v>
      </c>
      <c r="X106" s="44">
        <v>0</v>
      </c>
      <c r="Y106" s="50">
        <f t="shared" si="606"/>
        <v>0</v>
      </c>
      <c r="Z106" s="51">
        <v>0</v>
      </c>
      <c r="AA106" s="44">
        <v>0</v>
      </c>
      <c r="AB106" s="44">
        <v>0</v>
      </c>
      <c r="AC106" s="44">
        <v>0</v>
      </c>
      <c r="AD106" s="50">
        <f t="shared" si="607"/>
        <v>0</v>
      </c>
      <c r="AE106" s="51">
        <v>0</v>
      </c>
      <c r="AF106" s="44">
        <v>0</v>
      </c>
      <c r="AG106" s="44">
        <v>0</v>
      </c>
      <c r="AH106" s="44">
        <v>0</v>
      </c>
      <c r="AI106" s="50">
        <f t="shared" si="608"/>
        <v>0</v>
      </c>
      <c r="AJ106" s="51">
        <v>0</v>
      </c>
      <c r="AK106" s="44">
        <v>0</v>
      </c>
      <c r="AL106" s="44">
        <v>0</v>
      </c>
      <c r="AM106" s="44">
        <v>0</v>
      </c>
      <c r="AN106" s="50">
        <f t="shared" si="609"/>
        <v>0</v>
      </c>
      <c r="AO106" s="51">
        <v>0</v>
      </c>
      <c r="AP106" s="44">
        <v>0</v>
      </c>
      <c r="AQ106" s="44">
        <v>0</v>
      </c>
      <c r="AR106" s="44">
        <v>0</v>
      </c>
      <c r="AS106" s="50">
        <f t="shared" si="610"/>
        <v>0</v>
      </c>
      <c r="AT106" s="51">
        <v>0</v>
      </c>
      <c r="AU106" s="44">
        <v>0</v>
      </c>
      <c r="AV106" s="44">
        <v>0</v>
      </c>
      <c r="AW106" s="44">
        <v>0</v>
      </c>
      <c r="AX106" s="50">
        <f t="shared" si="611"/>
        <v>0</v>
      </c>
      <c r="AY106" s="51">
        <v>0</v>
      </c>
      <c r="AZ106" s="44">
        <v>0</v>
      </c>
      <c r="BA106" s="44">
        <v>0</v>
      </c>
      <c r="BB106" s="44">
        <v>0</v>
      </c>
      <c r="BC106" s="50">
        <f t="shared" si="612"/>
        <v>0</v>
      </c>
      <c r="BD106" s="51">
        <v>0</v>
      </c>
      <c r="BE106" s="44">
        <v>0</v>
      </c>
      <c r="BF106" s="44">
        <v>0</v>
      </c>
      <c r="BG106" s="44">
        <v>0</v>
      </c>
      <c r="BH106" s="50">
        <f t="shared" si="613"/>
        <v>0</v>
      </c>
      <c r="BI106" s="51">
        <v>0</v>
      </c>
      <c r="BJ106" s="44">
        <v>0</v>
      </c>
      <c r="BK106" s="44">
        <v>0</v>
      </c>
      <c r="BL106" s="44">
        <v>0</v>
      </c>
    </row>
    <row r="107" spans="1:64" ht="50.25" customHeight="1" x14ac:dyDescent="0.25">
      <c r="A107" s="32" t="s">
        <v>207</v>
      </c>
      <c r="B107" s="18" t="s">
        <v>199</v>
      </c>
      <c r="C107" s="34" t="s">
        <v>24</v>
      </c>
      <c r="D107" s="34" t="s">
        <v>100</v>
      </c>
      <c r="E107" s="35">
        <f t="shared" si="620"/>
        <v>3152.8</v>
      </c>
      <c r="F107" s="35">
        <f t="shared" ref="F107" si="629">K107+P107+U107+Z107+AE107+AJ107+AO107+AT107+AY107</f>
        <v>0</v>
      </c>
      <c r="G107" s="35">
        <f t="shared" ref="G107" si="630">L107+Q107+V107+AA107+AF107+AK107+AP107+AU107+AZ107</f>
        <v>0</v>
      </c>
      <c r="H107" s="35">
        <f t="shared" ref="H107" si="631">M107+R107+W107+AB107+AG107+AL107+AQ107+AV107+BA107</f>
        <v>3121.3</v>
      </c>
      <c r="I107" s="35">
        <f t="shared" ref="I107" si="632">N107+S107+X107+AC107+AH107+AM107+AR107+AW107+BB107</f>
        <v>31.5</v>
      </c>
      <c r="J107" s="37">
        <f t="shared" si="619"/>
        <v>0</v>
      </c>
      <c r="K107" s="44">
        <v>0</v>
      </c>
      <c r="L107" s="44">
        <v>0</v>
      </c>
      <c r="M107" s="37">
        <v>0</v>
      </c>
      <c r="N107" s="44">
        <v>0</v>
      </c>
      <c r="O107" s="52">
        <f t="shared" ref="O107" si="633">SUM(P107:S107)</f>
        <v>3152.8</v>
      </c>
      <c r="P107" s="51">
        <v>0</v>
      </c>
      <c r="Q107" s="44">
        <v>0</v>
      </c>
      <c r="R107" s="45">
        <f>3622.3-501</f>
        <v>3121.3</v>
      </c>
      <c r="S107" s="45">
        <f>36.6-5.1</f>
        <v>31.5</v>
      </c>
      <c r="T107" s="50">
        <f t="shared" ref="T107" si="634">SUM(U107:X107)</f>
        <v>0</v>
      </c>
      <c r="U107" s="51">
        <v>0</v>
      </c>
      <c r="V107" s="44">
        <v>0</v>
      </c>
      <c r="W107" s="44">
        <v>0</v>
      </c>
      <c r="X107" s="44">
        <v>0</v>
      </c>
      <c r="Y107" s="50">
        <f t="shared" ref="Y107" si="635">SUM(Z107:AC107)</f>
        <v>0</v>
      </c>
      <c r="Z107" s="51">
        <v>0</v>
      </c>
      <c r="AA107" s="44">
        <v>0</v>
      </c>
      <c r="AB107" s="44">
        <v>0</v>
      </c>
      <c r="AC107" s="44">
        <v>0</v>
      </c>
      <c r="AD107" s="50">
        <f t="shared" ref="AD107" si="636">SUM(AE107:AH107)</f>
        <v>0</v>
      </c>
      <c r="AE107" s="51">
        <v>0</v>
      </c>
      <c r="AF107" s="44">
        <v>0</v>
      </c>
      <c r="AG107" s="44">
        <v>0</v>
      </c>
      <c r="AH107" s="44">
        <v>0</v>
      </c>
      <c r="AI107" s="50">
        <f t="shared" ref="AI107" si="637">SUM(AJ107:AM107)</f>
        <v>0</v>
      </c>
      <c r="AJ107" s="51">
        <v>0</v>
      </c>
      <c r="AK107" s="44">
        <v>0</v>
      </c>
      <c r="AL107" s="44">
        <v>0</v>
      </c>
      <c r="AM107" s="44">
        <v>0</v>
      </c>
      <c r="AN107" s="50">
        <f t="shared" ref="AN107" si="638">SUM(AO107:AR107)</f>
        <v>0</v>
      </c>
      <c r="AO107" s="51">
        <v>0</v>
      </c>
      <c r="AP107" s="44">
        <v>0</v>
      </c>
      <c r="AQ107" s="44">
        <v>0</v>
      </c>
      <c r="AR107" s="44">
        <v>0</v>
      </c>
      <c r="AS107" s="50">
        <f t="shared" ref="AS107" si="639">SUM(AT107:AW107)</f>
        <v>0</v>
      </c>
      <c r="AT107" s="51">
        <v>0</v>
      </c>
      <c r="AU107" s="44">
        <v>0</v>
      </c>
      <c r="AV107" s="44">
        <v>0</v>
      </c>
      <c r="AW107" s="44">
        <v>0</v>
      </c>
      <c r="AX107" s="50">
        <f t="shared" ref="AX107" si="640">SUM(AY107:BB107)</f>
        <v>0</v>
      </c>
      <c r="AY107" s="51">
        <v>0</v>
      </c>
      <c r="AZ107" s="44">
        <v>0</v>
      </c>
      <c r="BA107" s="44">
        <v>0</v>
      </c>
      <c r="BB107" s="44">
        <v>0</v>
      </c>
      <c r="BC107" s="50">
        <f t="shared" ref="BC107" si="641">SUM(BD107:BG107)</f>
        <v>0</v>
      </c>
      <c r="BD107" s="51">
        <v>0</v>
      </c>
      <c r="BE107" s="44">
        <v>0</v>
      </c>
      <c r="BF107" s="44">
        <v>0</v>
      </c>
      <c r="BG107" s="44">
        <v>0</v>
      </c>
      <c r="BH107" s="50">
        <f t="shared" ref="BH107" si="642">SUM(BI107:BL107)</f>
        <v>0</v>
      </c>
      <c r="BI107" s="51">
        <v>0</v>
      </c>
      <c r="BJ107" s="44">
        <v>0</v>
      </c>
      <c r="BK107" s="44">
        <v>0</v>
      </c>
      <c r="BL107" s="44">
        <v>0</v>
      </c>
    </row>
    <row r="108" spans="1:64" ht="50.25" customHeight="1" x14ac:dyDescent="0.25">
      <c r="A108" s="32" t="s">
        <v>197</v>
      </c>
      <c r="B108" s="18" t="s">
        <v>200</v>
      </c>
      <c r="C108" s="34" t="s">
        <v>24</v>
      </c>
      <c r="D108" s="34" t="s">
        <v>100</v>
      </c>
      <c r="E108" s="35">
        <f t="shared" si="620"/>
        <v>3152.8</v>
      </c>
      <c r="F108" s="35">
        <f t="shared" ref="F108:F109" si="643">K108+P108+U108+Z108+AE108+AJ108+AO108+AT108+AY108</f>
        <v>0</v>
      </c>
      <c r="G108" s="35">
        <f t="shared" ref="G108:G109" si="644">L108+Q108+V108+AA108+AF108+AK108+AP108+AU108+AZ108</f>
        <v>0</v>
      </c>
      <c r="H108" s="35">
        <f t="shared" ref="H108:H109" si="645">M108+R108+W108+AB108+AG108+AL108+AQ108+AV108+BA108</f>
        <v>3121.3</v>
      </c>
      <c r="I108" s="35">
        <f t="shared" ref="I108:I109" si="646">N108+S108+X108+AC108+AH108+AM108+AR108+AW108+BB108</f>
        <v>31.5</v>
      </c>
      <c r="J108" s="37">
        <f t="shared" si="619"/>
        <v>0</v>
      </c>
      <c r="K108" s="44">
        <v>0</v>
      </c>
      <c r="L108" s="44">
        <v>0</v>
      </c>
      <c r="M108" s="37">
        <v>0</v>
      </c>
      <c r="N108" s="44">
        <v>0</v>
      </c>
      <c r="O108" s="52">
        <f t="shared" ref="O108:O109" si="647">SUM(P108:S108)</f>
        <v>3152.8</v>
      </c>
      <c r="P108" s="51">
        <v>0</v>
      </c>
      <c r="Q108" s="44">
        <v>0</v>
      </c>
      <c r="R108" s="45">
        <f>3622.3-501</f>
        <v>3121.3</v>
      </c>
      <c r="S108" s="45">
        <f>36.6-5.1</f>
        <v>31.5</v>
      </c>
      <c r="T108" s="50">
        <f t="shared" ref="T108:T109" si="648">SUM(U108:X108)</f>
        <v>0</v>
      </c>
      <c r="U108" s="51">
        <v>0</v>
      </c>
      <c r="V108" s="44">
        <v>0</v>
      </c>
      <c r="W108" s="44">
        <v>0</v>
      </c>
      <c r="X108" s="44">
        <v>0</v>
      </c>
      <c r="Y108" s="50">
        <f t="shared" ref="Y108:Y109" si="649">SUM(Z108:AC108)</f>
        <v>0</v>
      </c>
      <c r="Z108" s="51">
        <v>0</v>
      </c>
      <c r="AA108" s="44">
        <v>0</v>
      </c>
      <c r="AB108" s="44">
        <v>0</v>
      </c>
      <c r="AC108" s="44">
        <v>0</v>
      </c>
      <c r="AD108" s="50">
        <f t="shared" ref="AD108:AD109" si="650">SUM(AE108:AH108)</f>
        <v>0</v>
      </c>
      <c r="AE108" s="51">
        <v>0</v>
      </c>
      <c r="AF108" s="44">
        <v>0</v>
      </c>
      <c r="AG108" s="44">
        <v>0</v>
      </c>
      <c r="AH108" s="44">
        <v>0</v>
      </c>
      <c r="AI108" s="50">
        <f t="shared" ref="AI108:AI109" si="651">SUM(AJ108:AM108)</f>
        <v>0</v>
      </c>
      <c r="AJ108" s="51">
        <v>0</v>
      </c>
      <c r="AK108" s="44">
        <v>0</v>
      </c>
      <c r="AL108" s="44">
        <v>0</v>
      </c>
      <c r="AM108" s="44">
        <v>0</v>
      </c>
      <c r="AN108" s="50">
        <f t="shared" ref="AN108:AN109" si="652">SUM(AO108:AR108)</f>
        <v>0</v>
      </c>
      <c r="AO108" s="51">
        <v>0</v>
      </c>
      <c r="AP108" s="44">
        <v>0</v>
      </c>
      <c r="AQ108" s="44">
        <v>0</v>
      </c>
      <c r="AR108" s="44">
        <v>0</v>
      </c>
      <c r="AS108" s="50">
        <f t="shared" ref="AS108:AS109" si="653">SUM(AT108:AW108)</f>
        <v>0</v>
      </c>
      <c r="AT108" s="51">
        <v>0</v>
      </c>
      <c r="AU108" s="44">
        <v>0</v>
      </c>
      <c r="AV108" s="44">
        <v>0</v>
      </c>
      <c r="AW108" s="44">
        <v>0</v>
      </c>
      <c r="AX108" s="50">
        <f t="shared" ref="AX108:AX109" si="654">SUM(AY108:BB108)</f>
        <v>0</v>
      </c>
      <c r="AY108" s="51">
        <v>0</v>
      </c>
      <c r="AZ108" s="44">
        <v>0</v>
      </c>
      <c r="BA108" s="44">
        <v>0</v>
      </c>
      <c r="BB108" s="44">
        <v>0</v>
      </c>
      <c r="BC108" s="50">
        <f t="shared" ref="BC108:BC109" si="655">SUM(BD108:BG108)</f>
        <v>0</v>
      </c>
      <c r="BD108" s="51">
        <v>0</v>
      </c>
      <c r="BE108" s="44">
        <v>0</v>
      </c>
      <c r="BF108" s="44">
        <v>0</v>
      </c>
      <c r="BG108" s="44">
        <v>0</v>
      </c>
      <c r="BH108" s="50">
        <f t="shared" ref="BH108:BH109" si="656">SUM(BI108:BL108)</f>
        <v>0</v>
      </c>
      <c r="BI108" s="51">
        <v>0</v>
      </c>
      <c r="BJ108" s="44">
        <v>0</v>
      </c>
      <c r="BK108" s="44">
        <v>0</v>
      </c>
      <c r="BL108" s="44">
        <v>0</v>
      </c>
    </row>
    <row r="109" spans="1:64" ht="50.25" customHeight="1" x14ac:dyDescent="0.25">
      <c r="A109" s="32" t="s">
        <v>198</v>
      </c>
      <c r="B109" s="18" t="s">
        <v>201</v>
      </c>
      <c r="C109" s="34" t="s">
        <v>24</v>
      </c>
      <c r="D109" s="34" t="s">
        <v>100</v>
      </c>
      <c r="E109" s="35">
        <f t="shared" si="620"/>
        <v>10916.7</v>
      </c>
      <c r="F109" s="35">
        <f t="shared" si="643"/>
        <v>0</v>
      </c>
      <c r="G109" s="35">
        <f t="shared" si="644"/>
        <v>0</v>
      </c>
      <c r="H109" s="35">
        <f t="shared" si="645"/>
        <v>10807.5</v>
      </c>
      <c r="I109" s="35">
        <f t="shared" si="646"/>
        <v>109.2</v>
      </c>
      <c r="J109" s="37">
        <f t="shared" si="619"/>
        <v>0</v>
      </c>
      <c r="K109" s="44">
        <v>0</v>
      </c>
      <c r="L109" s="44">
        <v>0</v>
      </c>
      <c r="M109" s="37">
        <v>0</v>
      </c>
      <c r="N109" s="44">
        <v>0</v>
      </c>
      <c r="O109" s="52">
        <f t="shared" si="647"/>
        <v>10916.7</v>
      </c>
      <c r="P109" s="51">
        <v>0</v>
      </c>
      <c r="Q109" s="44">
        <v>0</v>
      </c>
      <c r="R109" s="45">
        <v>10807.5</v>
      </c>
      <c r="S109" s="45">
        <v>109.2</v>
      </c>
      <c r="T109" s="50">
        <f t="shared" si="648"/>
        <v>0</v>
      </c>
      <c r="U109" s="51">
        <v>0</v>
      </c>
      <c r="V109" s="44">
        <v>0</v>
      </c>
      <c r="W109" s="44">
        <v>0</v>
      </c>
      <c r="X109" s="44">
        <v>0</v>
      </c>
      <c r="Y109" s="50">
        <f t="shared" si="649"/>
        <v>0</v>
      </c>
      <c r="Z109" s="51">
        <v>0</v>
      </c>
      <c r="AA109" s="44">
        <v>0</v>
      </c>
      <c r="AB109" s="44">
        <v>0</v>
      </c>
      <c r="AC109" s="44">
        <v>0</v>
      </c>
      <c r="AD109" s="50">
        <f t="shared" si="650"/>
        <v>0</v>
      </c>
      <c r="AE109" s="51">
        <v>0</v>
      </c>
      <c r="AF109" s="44">
        <v>0</v>
      </c>
      <c r="AG109" s="44">
        <v>0</v>
      </c>
      <c r="AH109" s="44">
        <v>0</v>
      </c>
      <c r="AI109" s="50">
        <f t="shared" si="651"/>
        <v>0</v>
      </c>
      <c r="AJ109" s="51">
        <v>0</v>
      </c>
      <c r="AK109" s="44">
        <v>0</v>
      </c>
      <c r="AL109" s="44">
        <v>0</v>
      </c>
      <c r="AM109" s="44">
        <v>0</v>
      </c>
      <c r="AN109" s="50">
        <f t="shared" si="652"/>
        <v>0</v>
      </c>
      <c r="AO109" s="51">
        <v>0</v>
      </c>
      <c r="AP109" s="44">
        <v>0</v>
      </c>
      <c r="AQ109" s="44">
        <v>0</v>
      </c>
      <c r="AR109" s="44">
        <v>0</v>
      </c>
      <c r="AS109" s="50">
        <f t="shared" si="653"/>
        <v>0</v>
      </c>
      <c r="AT109" s="51">
        <v>0</v>
      </c>
      <c r="AU109" s="44">
        <v>0</v>
      </c>
      <c r="AV109" s="44">
        <v>0</v>
      </c>
      <c r="AW109" s="44">
        <v>0</v>
      </c>
      <c r="AX109" s="50">
        <f t="shared" si="654"/>
        <v>0</v>
      </c>
      <c r="AY109" s="51">
        <v>0</v>
      </c>
      <c r="AZ109" s="44">
        <v>0</v>
      </c>
      <c r="BA109" s="44">
        <v>0</v>
      </c>
      <c r="BB109" s="44">
        <v>0</v>
      </c>
      <c r="BC109" s="50">
        <f t="shared" si="655"/>
        <v>0</v>
      </c>
      <c r="BD109" s="51">
        <v>0</v>
      </c>
      <c r="BE109" s="44">
        <v>0</v>
      </c>
      <c r="BF109" s="44">
        <v>0</v>
      </c>
      <c r="BG109" s="44">
        <v>0</v>
      </c>
      <c r="BH109" s="50">
        <f t="shared" si="656"/>
        <v>0</v>
      </c>
      <c r="BI109" s="51">
        <v>0</v>
      </c>
      <c r="BJ109" s="44">
        <v>0</v>
      </c>
      <c r="BK109" s="44">
        <v>0</v>
      </c>
      <c r="BL109" s="44">
        <v>0</v>
      </c>
    </row>
    <row r="110" spans="1:64" ht="75.75" customHeight="1" x14ac:dyDescent="0.25">
      <c r="A110" s="32" t="s">
        <v>210</v>
      </c>
      <c r="B110" s="18" t="s">
        <v>211</v>
      </c>
      <c r="C110" s="34" t="s">
        <v>24</v>
      </c>
      <c r="D110" s="34" t="s">
        <v>38</v>
      </c>
      <c r="E110" s="35">
        <f t="shared" si="620"/>
        <v>9245</v>
      </c>
      <c r="F110" s="35">
        <f t="shared" ref="F110" si="657">K110+P110+U110+Z110+AE110+AJ110+AO110+AT110+AY110</f>
        <v>0</v>
      </c>
      <c r="G110" s="35">
        <f t="shared" ref="G110" si="658">L110+Q110+V110+AA110+AF110+AK110+AP110+AU110+AZ110</f>
        <v>0</v>
      </c>
      <c r="H110" s="35">
        <f t="shared" ref="H110" si="659">M110+R110+W110+AB110+AG110+AL110+AQ110+AV110+BA110</f>
        <v>9245</v>
      </c>
      <c r="I110" s="35">
        <f t="shared" ref="I110:I113" si="660">N110+S110+X110+AC110+AH110+AM110+AR110+AW110+BB110</f>
        <v>0</v>
      </c>
      <c r="J110" s="37">
        <f t="shared" ref="J110:J113" si="661">M110+N110</f>
        <v>0</v>
      </c>
      <c r="K110" s="44">
        <v>0</v>
      </c>
      <c r="L110" s="44">
        <v>0</v>
      </c>
      <c r="M110" s="37">
        <v>0</v>
      </c>
      <c r="N110" s="44">
        <v>0</v>
      </c>
      <c r="O110" s="52">
        <f t="shared" ref="O110" si="662">SUM(P110:S110)</f>
        <v>9245</v>
      </c>
      <c r="P110" s="51">
        <v>0</v>
      </c>
      <c r="Q110" s="44">
        <v>0</v>
      </c>
      <c r="R110" s="45">
        <f>9578.8-333.8</f>
        <v>9245</v>
      </c>
      <c r="S110" s="45">
        <v>0</v>
      </c>
      <c r="T110" s="50">
        <f t="shared" ref="T110" si="663">SUM(U110:X110)</f>
        <v>0</v>
      </c>
      <c r="U110" s="51">
        <v>0</v>
      </c>
      <c r="V110" s="44">
        <v>0</v>
      </c>
      <c r="W110" s="44">
        <v>0</v>
      </c>
      <c r="X110" s="44">
        <v>0</v>
      </c>
      <c r="Y110" s="50">
        <f t="shared" ref="Y110" si="664">SUM(Z110:AC110)</f>
        <v>0</v>
      </c>
      <c r="Z110" s="51">
        <v>0</v>
      </c>
      <c r="AA110" s="44">
        <v>0</v>
      </c>
      <c r="AB110" s="44">
        <v>0</v>
      </c>
      <c r="AC110" s="44">
        <v>0</v>
      </c>
      <c r="AD110" s="50">
        <f t="shared" ref="AD110" si="665">SUM(AE110:AH110)</f>
        <v>0</v>
      </c>
      <c r="AE110" s="51">
        <v>0</v>
      </c>
      <c r="AF110" s="44">
        <v>0</v>
      </c>
      <c r="AG110" s="44">
        <v>0</v>
      </c>
      <c r="AH110" s="44">
        <v>0</v>
      </c>
      <c r="AI110" s="50">
        <f t="shared" ref="AI110" si="666">SUM(AJ110:AM110)</f>
        <v>0</v>
      </c>
      <c r="AJ110" s="51">
        <v>0</v>
      </c>
      <c r="AK110" s="44">
        <v>0</v>
      </c>
      <c r="AL110" s="44">
        <v>0</v>
      </c>
      <c r="AM110" s="44">
        <v>0</v>
      </c>
      <c r="AN110" s="50">
        <f t="shared" ref="AN110" si="667">SUM(AO110:AR110)</f>
        <v>0</v>
      </c>
      <c r="AO110" s="51">
        <v>0</v>
      </c>
      <c r="AP110" s="44">
        <v>0</v>
      </c>
      <c r="AQ110" s="44">
        <v>0</v>
      </c>
      <c r="AR110" s="44">
        <v>0</v>
      </c>
      <c r="AS110" s="50">
        <f t="shared" ref="AS110" si="668">SUM(AT110:AW110)</f>
        <v>0</v>
      </c>
      <c r="AT110" s="51">
        <v>0</v>
      </c>
      <c r="AU110" s="44">
        <v>0</v>
      </c>
      <c r="AV110" s="44">
        <v>0</v>
      </c>
      <c r="AW110" s="44">
        <v>0</v>
      </c>
      <c r="AX110" s="50">
        <f t="shared" ref="AX110" si="669">SUM(AY110:BB110)</f>
        <v>0</v>
      </c>
      <c r="AY110" s="51">
        <v>0</v>
      </c>
      <c r="AZ110" s="44">
        <v>0</v>
      </c>
      <c r="BA110" s="44">
        <v>0</v>
      </c>
      <c r="BB110" s="44">
        <v>0</v>
      </c>
      <c r="BC110" s="50">
        <f t="shared" ref="BC110" si="670">SUM(BD110:BG110)</f>
        <v>0</v>
      </c>
      <c r="BD110" s="51">
        <v>0</v>
      </c>
      <c r="BE110" s="44">
        <v>0</v>
      </c>
      <c r="BF110" s="44">
        <v>0</v>
      </c>
      <c r="BG110" s="44">
        <v>0</v>
      </c>
      <c r="BH110" s="50">
        <f t="shared" ref="BH110" si="671">SUM(BI110:BL110)</f>
        <v>0</v>
      </c>
      <c r="BI110" s="51">
        <v>0</v>
      </c>
      <c r="BJ110" s="44">
        <v>0</v>
      </c>
      <c r="BK110" s="44">
        <v>0</v>
      </c>
      <c r="BL110" s="44">
        <v>0</v>
      </c>
    </row>
    <row r="111" spans="1:64" ht="58.5" customHeight="1" x14ac:dyDescent="0.25">
      <c r="A111" s="32" t="s">
        <v>214</v>
      </c>
      <c r="B111" s="18" t="s">
        <v>213</v>
      </c>
      <c r="C111" s="34" t="s">
        <v>24</v>
      </c>
      <c r="D111" s="34" t="s">
        <v>24</v>
      </c>
      <c r="E111" s="35">
        <f>O111</f>
        <v>1503</v>
      </c>
      <c r="F111" s="35">
        <f t="shared" ref="F111:H113" si="672">P111</f>
        <v>0</v>
      </c>
      <c r="G111" s="35">
        <f t="shared" si="672"/>
        <v>0</v>
      </c>
      <c r="H111" s="35">
        <f t="shared" si="672"/>
        <v>1503</v>
      </c>
      <c r="I111" s="35">
        <f t="shared" si="660"/>
        <v>0</v>
      </c>
      <c r="J111" s="37">
        <f t="shared" si="661"/>
        <v>0</v>
      </c>
      <c r="K111" s="44">
        <v>0</v>
      </c>
      <c r="L111" s="44">
        <v>0</v>
      </c>
      <c r="M111" s="37">
        <v>0</v>
      </c>
      <c r="N111" s="44">
        <v>0</v>
      </c>
      <c r="O111" s="52">
        <f>R111</f>
        <v>1503</v>
      </c>
      <c r="P111" s="51"/>
      <c r="Q111" s="44">
        <v>0</v>
      </c>
      <c r="R111" s="45">
        <f>1880-377</f>
        <v>1503</v>
      </c>
      <c r="S111" s="45">
        <v>0</v>
      </c>
      <c r="T111" s="50">
        <f t="shared" ref="T111:T113" si="673">SUM(U111:X111)</f>
        <v>0</v>
      </c>
      <c r="U111" s="51">
        <v>0</v>
      </c>
      <c r="V111" s="44">
        <v>0</v>
      </c>
      <c r="W111" s="44">
        <v>0</v>
      </c>
      <c r="X111" s="44">
        <v>0</v>
      </c>
      <c r="Y111" s="50">
        <f t="shared" ref="Y111:Y113" si="674">SUM(Z111:AC111)</f>
        <v>0</v>
      </c>
      <c r="Z111" s="51">
        <v>0</v>
      </c>
      <c r="AA111" s="44">
        <v>0</v>
      </c>
      <c r="AB111" s="44">
        <v>0</v>
      </c>
      <c r="AC111" s="44">
        <v>0</v>
      </c>
      <c r="AD111" s="50">
        <f t="shared" ref="AD111:AD113" si="675">SUM(AE111:AH111)</f>
        <v>0</v>
      </c>
      <c r="AE111" s="51">
        <v>0</v>
      </c>
      <c r="AF111" s="44">
        <v>0</v>
      </c>
      <c r="AG111" s="44">
        <v>0</v>
      </c>
      <c r="AH111" s="44">
        <v>0</v>
      </c>
      <c r="AI111" s="50">
        <f t="shared" ref="AI111:AI113" si="676">SUM(AJ111:AM111)</f>
        <v>0</v>
      </c>
      <c r="AJ111" s="51">
        <v>0</v>
      </c>
      <c r="AK111" s="44">
        <v>0</v>
      </c>
      <c r="AL111" s="44">
        <v>0</v>
      </c>
      <c r="AM111" s="44">
        <v>0</v>
      </c>
      <c r="AN111" s="50">
        <f t="shared" ref="AN111:AN113" si="677">SUM(AO111:AR111)</f>
        <v>0</v>
      </c>
      <c r="AO111" s="51">
        <v>0</v>
      </c>
      <c r="AP111" s="44">
        <v>0</v>
      </c>
      <c r="AQ111" s="44">
        <v>0</v>
      </c>
      <c r="AR111" s="44">
        <v>0</v>
      </c>
      <c r="AS111" s="50">
        <f t="shared" ref="AS111:AS113" si="678">SUM(AT111:AW111)</f>
        <v>0</v>
      </c>
      <c r="AT111" s="51">
        <v>0</v>
      </c>
      <c r="AU111" s="44">
        <v>0</v>
      </c>
      <c r="AV111" s="44">
        <v>0</v>
      </c>
      <c r="AW111" s="44">
        <v>0</v>
      </c>
      <c r="AX111" s="50">
        <f t="shared" ref="AX111:AX113" si="679">SUM(AY111:BB111)</f>
        <v>0</v>
      </c>
      <c r="AY111" s="51">
        <v>0</v>
      </c>
      <c r="AZ111" s="44">
        <v>0</v>
      </c>
      <c r="BA111" s="44">
        <v>0</v>
      </c>
      <c r="BB111" s="44">
        <v>0</v>
      </c>
      <c r="BC111" s="50">
        <f t="shared" ref="BC111:BC113" si="680">SUM(BD111:BG111)</f>
        <v>0</v>
      </c>
      <c r="BD111" s="51">
        <v>0</v>
      </c>
      <c r="BE111" s="44">
        <v>0</v>
      </c>
      <c r="BF111" s="44">
        <v>0</v>
      </c>
      <c r="BG111" s="44">
        <v>0</v>
      </c>
      <c r="BH111" s="50">
        <f t="shared" ref="BH111:BH113" si="681">SUM(BI111:BL111)</f>
        <v>0</v>
      </c>
      <c r="BI111" s="51">
        <v>0</v>
      </c>
      <c r="BJ111" s="44">
        <v>0</v>
      </c>
      <c r="BK111" s="44">
        <v>0</v>
      </c>
      <c r="BL111" s="44">
        <v>0</v>
      </c>
    </row>
    <row r="112" spans="1:64" ht="58.5" customHeight="1" x14ac:dyDescent="0.25">
      <c r="A112" s="32" t="s">
        <v>215</v>
      </c>
      <c r="B112" s="18" t="s">
        <v>221</v>
      </c>
      <c r="C112" s="34" t="s">
        <v>24</v>
      </c>
      <c r="D112" s="34" t="s">
        <v>24</v>
      </c>
      <c r="E112" s="35">
        <f>O112</f>
        <v>5315.6</v>
      </c>
      <c r="F112" s="35"/>
      <c r="G112" s="35">
        <f t="shared" si="672"/>
        <v>0</v>
      </c>
      <c r="H112" s="35">
        <f t="shared" si="672"/>
        <v>5315.6</v>
      </c>
      <c r="I112" s="35">
        <f t="shared" si="660"/>
        <v>0</v>
      </c>
      <c r="J112" s="37">
        <f t="shared" si="661"/>
        <v>0</v>
      </c>
      <c r="K112" s="44">
        <v>0</v>
      </c>
      <c r="L112" s="44">
        <v>0</v>
      </c>
      <c r="M112" s="37">
        <v>0</v>
      </c>
      <c r="N112" s="44">
        <v>0</v>
      </c>
      <c r="O112" s="52">
        <f>R112</f>
        <v>5315.6</v>
      </c>
      <c r="P112" s="51"/>
      <c r="Q112" s="44">
        <v>0</v>
      </c>
      <c r="R112" s="45">
        <f>5480-164.4</f>
        <v>5315.6</v>
      </c>
      <c r="S112" s="45">
        <v>0</v>
      </c>
      <c r="T112" s="50">
        <f t="shared" si="673"/>
        <v>0</v>
      </c>
      <c r="U112" s="51">
        <v>0</v>
      </c>
      <c r="V112" s="44">
        <v>0</v>
      </c>
      <c r="W112" s="44">
        <v>0</v>
      </c>
      <c r="X112" s="44">
        <v>0</v>
      </c>
      <c r="Y112" s="50">
        <f t="shared" si="674"/>
        <v>0</v>
      </c>
      <c r="Z112" s="51">
        <v>0</v>
      </c>
      <c r="AA112" s="44">
        <v>0</v>
      </c>
      <c r="AB112" s="44">
        <v>0</v>
      </c>
      <c r="AC112" s="44">
        <v>0</v>
      </c>
      <c r="AD112" s="50">
        <f t="shared" si="675"/>
        <v>0</v>
      </c>
      <c r="AE112" s="51">
        <v>0</v>
      </c>
      <c r="AF112" s="44">
        <v>0</v>
      </c>
      <c r="AG112" s="44">
        <v>0</v>
      </c>
      <c r="AH112" s="44">
        <v>0</v>
      </c>
      <c r="AI112" s="50">
        <f t="shared" si="676"/>
        <v>0</v>
      </c>
      <c r="AJ112" s="51">
        <v>0</v>
      </c>
      <c r="AK112" s="44">
        <v>0</v>
      </c>
      <c r="AL112" s="44">
        <v>0</v>
      </c>
      <c r="AM112" s="44">
        <v>0</v>
      </c>
      <c r="AN112" s="50">
        <f t="shared" si="677"/>
        <v>0</v>
      </c>
      <c r="AO112" s="51">
        <v>0</v>
      </c>
      <c r="AP112" s="44">
        <v>0</v>
      </c>
      <c r="AQ112" s="44">
        <v>0</v>
      </c>
      <c r="AR112" s="44">
        <v>0</v>
      </c>
      <c r="AS112" s="50">
        <f t="shared" si="678"/>
        <v>0</v>
      </c>
      <c r="AT112" s="51">
        <v>0</v>
      </c>
      <c r="AU112" s="44">
        <v>0</v>
      </c>
      <c r="AV112" s="44">
        <v>0</v>
      </c>
      <c r="AW112" s="44">
        <v>0</v>
      </c>
      <c r="AX112" s="50">
        <f t="shared" si="679"/>
        <v>0</v>
      </c>
      <c r="AY112" s="51">
        <v>0</v>
      </c>
      <c r="AZ112" s="44">
        <v>0</v>
      </c>
      <c r="BA112" s="44">
        <v>0</v>
      </c>
      <c r="BB112" s="44">
        <v>0</v>
      </c>
      <c r="BC112" s="50">
        <f t="shared" si="680"/>
        <v>0</v>
      </c>
      <c r="BD112" s="51">
        <v>0</v>
      </c>
      <c r="BE112" s="44">
        <v>0</v>
      </c>
      <c r="BF112" s="44">
        <v>0</v>
      </c>
      <c r="BG112" s="44">
        <v>0</v>
      </c>
      <c r="BH112" s="50">
        <f t="shared" si="681"/>
        <v>0</v>
      </c>
      <c r="BI112" s="51">
        <v>0</v>
      </c>
      <c r="BJ112" s="44">
        <v>0</v>
      </c>
      <c r="BK112" s="44">
        <v>0</v>
      </c>
      <c r="BL112" s="44">
        <v>0</v>
      </c>
    </row>
    <row r="113" spans="1:64" ht="43.5" customHeight="1" x14ac:dyDescent="0.25">
      <c r="A113" s="32" t="s">
        <v>225</v>
      </c>
      <c r="B113" s="18" t="s">
        <v>232</v>
      </c>
      <c r="C113" s="34" t="s">
        <v>24</v>
      </c>
      <c r="D113" s="34" t="s">
        <v>100</v>
      </c>
      <c r="E113" s="35">
        <f>O113</f>
        <v>3725.2</v>
      </c>
      <c r="F113" s="35"/>
      <c r="G113" s="35">
        <f t="shared" si="672"/>
        <v>0</v>
      </c>
      <c r="H113" s="35">
        <f t="shared" ref="H113" si="682">R113</f>
        <v>3688</v>
      </c>
      <c r="I113" s="35">
        <f t="shared" si="660"/>
        <v>37.200000000000003</v>
      </c>
      <c r="J113" s="37">
        <f t="shared" si="661"/>
        <v>0</v>
      </c>
      <c r="K113" s="44">
        <v>0</v>
      </c>
      <c r="L113" s="44">
        <v>0</v>
      </c>
      <c r="M113" s="37">
        <v>0</v>
      </c>
      <c r="N113" s="44">
        <v>0</v>
      </c>
      <c r="O113" s="52">
        <f t="shared" ref="O113" si="683">SUM(P113:S113)</f>
        <v>3725.2</v>
      </c>
      <c r="P113" s="51"/>
      <c r="Q113" s="44">
        <v>0</v>
      </c>
      <c r="R113" s="45">
        <f>3922.1-234.1</f>
        <v>3688</v>
      </c>
      <c r="S113" s="45">
        <f>39.6-2.4</f>
        <v>37.200000000000003</v>
      </c>
      <c r="T113" s="50">
        <f t="shared" si="673"/>
        <v>0</v>
      </c>
      <c r="U113" s="51">
        <v>0</v>
      </c>
      <c r="V113" s="44">
        <v>0</v>
      </c>
      <c r="W113" s="44">
        <v>0</v>
      </c>
      <c r="X113" s="44">
        <v>0</v>
      </c>
      <c r="Y113" s="50">
        <f t="shared" si="674"/>
        <v>0</v>
      </c>
      <c r="Z113" s="51">
        <v>0</v>
      </c>
      <c r="AA113" s="44">
        <v>0</v>
      </c>
      <c r="AB113" s="44">
        <v>0</v>
      </c>
      <c r="AC113" s="44">
        <v>0</v>
      </c>
      <c r="AD113" s="50">
        <f t="shared" si="675"/>
        <v>0</v>
      </c>
      <c r="AE113" s="51">
        <v>0</v>
      </c>
      <c r="AF113" s="44">
        <v>0</v>
      </c>
      <c r="AG113" s="44">
        <v>0</v>
      </c>
      <c r="AH113" s="44">
        <v>0</v>
      </c>
      <c r="AI113" s="50">
        <f t="shared" si="676"/>
        <v>0</v>
      </c>
      <c r="AJ113" s="51">
        <v>0</v>
      </c>
      <c r="AK113" s="44">
        <v>0</v>
      </c>
      <c r="AL113" s="44">
        <v>0</v>
      </c>
      <c r="AM113" s="44">
        <v>0</v>
      </c>
      <c r="AN113" s="50">
        <f t="shared" si="677"/>
        <v>0</v>
      </c>
      <c r="AO113" s="51">
        <v>0</v>
      </c>
      <c r="AP113" s="44">
        <v>0</v>
      </c>
      <c r="AQ113" s="44">
        <v>0</v>
      </c>
      <c r="AR113" s="44">
        <v>0</v>
      </c>
      <c r="AS113" s="50">
        <f t="shared" si="678"/>
        <v>0</v>
      </c>
      <c r="AT113" s="51">
        <v>0</v>
      </c>
      <c r="AU113" s="44">
        <v>0</v>
      </c>
      <c r="AV113" s="44">
        <v>0</v>
      </c>
      <c r="AW113" s="44">
        <v>0</v>
      </c>
      <c r="AX113" s="50">
        <f t="shared" si="679"/>
        <v>0</v>
      </c>
      <c r="AY113" s="51">
        <v>0</v>
      </c>
      <c r="AZ113" s="44">
        <v>0</v>
      </c>
      <c r="BA113" s="44">
        <v>0</v>
      </c>
      <c r="BB113" s="44">
        <v>0</v>
      </c>
      <c r="BC113" s="50">
        <f t="shared" si="680"/>
        <v>0</v>
      </c>
      <c r="BD113" s="51">
        <v>0</v>
      </c>
      <c r="BE113" s="44">
        <v>0</v>
      </c>
      <c r="BF113" s="44">
        <v>0</v>
      </c>
      <c r="BG113" s="44">
        <v>0</v>
      </c>
      <c r="BH113" s="50">
        <f t="shared" si="681"/>
        <v>0</v>
      </c>
      <c r="BI113" s="51">
        <v>0</v>
      </c>
      <c r="BJ113" s="44">
        <v>0</v>
      </c>
      <c r="BK113" s="44">
        <v>0</v>
      </c>
      <c r="BL113" s="44">
        <v>0</v>
      </c>
    </row>
    <row r="114" spans="1:64" ht="31.5" customHeight="1" x14ac:dyDescent="0.25">
      <c r="A114" s="32" t="s">
        <v>131</v>
      </c>
      <c r="B114" s="73" t="s">
        <v>132</v>
      </c>
      <c r="C114" s="73"/>
      <c r="D114" s="73"/>
      <c r="E114" s="43">
        <f>SUM(E115)</f>
        <v>8379.2000000000007</v>
      </c>
      <c r="F114" s="43">
        <f t="shared" ref="F114:BL116" si="684">SUM(F115)</f>
        <v>0</v>
      </c>
      <c r="G114" s="43">
        <f t="shared" si="684"/>
        <v>8127.8</v>
      </c>
      <c r="H114" s="43">
        <f t="shared" si="684"/>
        <v>251.4</v>
      </c>
      <c r="I114" s="43">
        <f t="shared" si="684"/>
        <v>0</v>
      </c>
      <c r="J114" s="43">
        <f>SUM(J115)</f>
        <v>8379.2000000000007</v>
      </c>
      <c r="K114" s="43">
        <f t="shared" si="684"/>
        <v>0</v>
      </c>
      <c r="L114" s="43">
        <f>SUM(L115)</f>
        <v>8127.8</v>
      </c>
      <c r="M114" s="43">
        <f>SUM(M115)</f>
        <v>251.4</v>
      </c>
      <c r="N114" s="43">
        <f t="shared" si="684"/>
        <v>0</v>
      </c>
      <c r="O114" s="43">
        <f t="shared" si="684"/>
        <v>0</v>
      </c>
      <c r="P114" s="43">
        <f t="shared" si="684"/>
        <v>0</v>
      </c>
      <c r="Q114" s="43">
        <f t="shared" si="684"/>
        <v>0</v>
      </c>
      <c r="R114" s="43">
        <f t="shared" si="684"/>
        <v>0</v>
      </c>
      <c r="S114" s="43">
        <f t="shared" si="684"/>
        <v>0</v>
      </c>
      <c r="T114" s="43">
        <f t="shared" si="684"/>
        <v>0</v>
      </c>
      <c r="U114" s="43">
        <f t="shared" si="684"/>
        <v>0</v>
      </c>
      <c r="V114" s="43">
        <f t="shared" si="684"/>
        <v>0</v>
      </c>
      <c r="W114" s="43">
        <f t="shared" si="684"/>
        <v>0</v>
      </c>
      <c r="X114" s="43">
        <f t="shared" si="684"/>
        <v>0</v>
      </c>
      <c r="Y114" s="43">
        <f t="shared" si="684"/>
        <v>0</v>
      </c>
      <c r="Z114" s="43">
        <f t="shared" si="684"/>
        <v>0</v>
      </c>
      <c r="AA114" s="43">
        <f t="shared" si="684"/>
        <v>0</v>
      </c>
      <c r="AB114" s="43">
        <f t="shared" si="684"/>
        <v>0</v>
      </c>
      <c r="AC114" s="43">
        <f t="shared" si="684"/>
        <v>0</v>
      </c>
      <c r="AD114" s="43">
        <f t="shared" si="684"/>
        <v>0</v>
      </c>
      <c r="AE114" s="43">
        <f t="shared" si="684"/>
        <v>0</v>
      </c>
      <c r="AF114" s="43">
        <f t="shared" si="684"/>
        <v>0</v>
      </c>
      <c r="AG114" s="43">
        <f t="shared" si="684"/>
        <v>0</v>
      </c>
      <c r="AH114" s="43">
        <f t="shared" si="684"/>
        <v>0</v>
      </c>
      <c r="AI114" s="43">
        <f t="shared" si="684"/>
        <v>0</v>
      </c>
      <c r="AJ114" s="43">
        <f t="shared" si="684"/>
        <v>0</v>
      </c>
      <c r="AK114" s="43">
        <f t="shared" si="684"/>
        <v>0</v>
      </c>
      <c r="AL114" s="43">
        <f t="shared" si="684"/>
        <v>0</v>
      </c>
      <c r="AM114" s="43">
        <f t="shared" si="684"/>
        <v>0</v>
      </c>
      <c r="AN114" s="43">
        <f t="shared" si="684"/>
        <v>0</v>
      </c>
      <c r="AO114" s="43">
        <f t="shared" si="684"/>
        <v>0</v>
      </c>
      <c r="AP114" s="43">
        <f t="shared" si="684"/>
        <v>0</v>
      </c>
      <c r="AQ114" s="43">
        <f t="shared" si="684"/>
        <v>0</v>
      </c>
      <c r="AR114" s="43">
        <f t="shared" si="684"/>
        <v>0</v>
      </c>
      <c r="AS114" s="43">
        <f t="shared" si="684"/>
        <v>0</v>
      </c>
      <c r="AT114" s="43">
        <f t="shared" si="684"/>
        <v>0</v>
      </c>
      <c r="AU114" s="43">
        <f t="shared" si="684"/>
        <v>0</v>
      </c>
      <c r="AV114" s="43">
        <f t="shared" si="684"/>
        <v>0</v>
      </c>
      <c r="AW114" s="43">
        <f t="shared" si="684"/>
        <v>0</v>
      </c>
      <c r="AX114" s="43">
        <f t="shared" si="684"/>
        <v>0</v>
      </c>
      <c r="AY114" s="43">
        <f t="shared" si="684"/>
        <v>0</v>
      </c>
      <c r="AZ114" s="43">
        <f t="shared" si="684"/>
        <v>0</v>
      </c>
      <c r="BA114" s="43">
        <f t="shared" si="684"/>
        <v>0</v>
      </c>
      <c r="BB114" s="43">
        <f t="shared" si="684"/>
        <v>0</v>
      </c>
      <c r="BC114" s="43">
        <f t="shared" si="684"/>
        <v>0</v>
      </c>
      <c r="BD114" s="43">
        <f t="shared" si="684"/>
        <v>0</v>
      </c>
      <c r="BE114" s="43">
        <f t="shared" si="684"/>
        <v>0</v>
      </c>
      <c r="BF114" s="43">
        <f t="shared" si="684"/>
        <v>0</v>
      </c>
      <c r="BG114" s="43">
        <f t="shared" si="684"/>
        <v>0</v>
      </c>
      <c r="BH114" s="43">
        <f t="shared" si="684"/>
        <v>0</v>
      </c>
      <c r="BI114" s="43">
        <f t="shared" si="684"/>
        <v>0</v>
      </c>
      <c r="BJ114" s="43">
        <f t="shared" si="684"/>
        <v>0</v>
      </c>
      <c r="BK114" s="43">
        <f t="shared" si="684"/>
        <v>0</v>
      </c>
      <c r="BL114" s="43">
        <f t="shared" si="684"/>
        <v>0</v>
      </c>
    </row>
    <row r="115" spans="1:64" ht="132" x14ac:dyDescent="0.25">
      <c r="A115" s="32" t="s">
        <v>133</v>
      </c>
      <c r="B115" s="16" t="s">
        <v>156</v>
      </c>
      <c r="C115" s="34" t="s">
        <v>24</v>
      </c>
      <c r="D115" s="34" t="s">
        <v>38</v>
      </c>
      <c r="E115" s="35">
        <f t="shared" ref="E115" si="685">J115+O115+T115+Y115+AD115+AI115+AN115+AS115+AX115</f>
        <v>8379.2000000000007</v>
      </c>
      <c r="F115" s="35">
        <f t="shared" ref="F115" si="686">K115+P115+U115+Z115+AE115+AJ115+AO115+AT115+AY115</f>
        <v>0</v>
      </c>
      <c r="G115" s="35">
        <f t="shared" ref="G115" si="687">L115+Q115+V115+AA115+AF115+AK115+AP115+AU115+AZ115</f>
        <v>8127.8</v>
      </c>
      <c r="H115" s="35">
        <f t="shared" ref="H115" si="688">M115+R115+W115+AB115+AG115+AL115+AQ115+AV115+BA115</f>
        <v>251.4</v>
      </c>
      <c r="I115" s="35">
        <f t="shared" ref="I115" si="689">N115+S115+X115+AC115+AH115+AM115+AR115+AW115+BB115</f>
        <v>0</v>
      </c>
      <c r="J115" s="36">
        <f>SUM(L115:N115)</f>
        <v>8379.2000000000007</v>
      </c>
      <c r="K115" s="44">
        <v>0</v>
      </c>
      <c r="L115" s="53">
        <v>8127.8</v>
      </c>
      <c r="M115" s="36">
        <v>251.4</v>
      </c>
      <c r="N115" s="44">
        <v>0</v>
      </c>
      <c r="O115" s="50">
        <f t="shared" ref="O115" si="690">SUM(P115:S115)</f>
        <v>0</v>
      </c>
      <c r="P115" s="51">
        <v>0</v>
      </c>
      <c r="Q115" s="44">
        <v>0</v>
      </c>
      <c r="R115" s="44">
        <v>0</v>
      </c>
      <c r="S115" s="44">
        <v>0</v>
      </c>
      <c r="T115" s="50">
        <f t="shared" ref="T115" si="691">SUM(U115:X115)</f>
        <v>0</v>
      </c>
      <c r="U115" s="51">
        <v>0</v>
      </c>
      <c r="V115" s="44">
        <v>0</v>
      </c>
      <c r="W115" s="44">
        <v>0</v>
      </c>
      <c r="X115" s="44">
        <v>0</v>
      </c>
      <c r="Y115" s="50">
        <f t="shared" ref="Y115" si="692">SUM(Z115:AC115)</f>
        <v>0</v>
      </c>
      <c r="Z115" s="51">
        <v>0</v>
      </c>
      <c r="AA115" s="44">
        <v>0</v>
      </c>
      <c r="AB115" s="44">
        <v>0</v>
      </c>
      <c r="AC115" s="44">
        <v>0</v>
      </c>
      <c r="AD115" s="50">
        <f t="shared" ref="AD115" si="693">SUM(AE115:AH115)</f>
        <v>0</v>
      </c>
      <c r="AE115" s="51">
        <v>0</v>
      </c>
      <c r="AF115" s="44">
        <v>0</v>
      </c>
      <c r="AG115" s="44">
        <v>0</v>
      </c>
      <c r="AH115" s="44">
        <v>0</v>
      </c>
      <c r="AI115" s="50">
        <f t="shared" ref="AI115" si="694">SUM(AJ115:AM115)</f>
        <v>0</v>
      </c>
      <c r="AJ115" s="51">
        <v>0</v>
      </c>
      <c r="AK115" s="44">
        <v>0</v>
      </c>
      <c r="AL115" s="44">
        <v>0</v>
      </c>
      <c r="AM115" s="44">
        <v>0</v>
      </c>
      <c r="AN115" s="50">
        <f t="shared" ref="AN115" si="695">SUM(AO115:AR115)</f>
        <v>0</v>
      </c>
      <c r="AO115" s="51">
        <v>0</v>
      </c>
      <c r="AP115" s="44">
        <v>0</v>
      </c>
      <c r="AQ115" s="44">
        <v>0</v>
      </c>
      <c r="AR115" s="44">
        <v>0</v>
      </c>
      <c r="AS115" s="50">
        <f t="shared" ref="AS115" si="696">SUM(AT115:AW115)</f>
        <v>0</v>
      </c>
      <c r="AT115" s="51">
        <v>0</v>
      </c>
      <c r="AU115" s="44">
        <v>0</v>
      </c>
      <c r="AV115" s="44">
        <v>0</v>
      </c>
      <c r="AW115" s="44">
        <v>0</v>
      </c>
      <c r="AX115" s="50">
        <f t="shared" ref="AX115" si="697">SUM(AY115:BB115)</f>
        <v>0</v>
      </c>
      <c r="AY115" s="51">
        <v>0</v>
      </c>
      <c r="AZ115" s="44">
        <v>0</v>
      </c>
      <c r="BA115" s="44">
        <v>0</v>
      </c>
      <c r="BB115" s="44">
        <v>0</v>
      </c>
      <c r="BC115" s="50">
        <f t="shared" ref="BC115" si="698">SUM(BD115:BG115)</f>
        <v>0</v>
      </c>
      <c r="BD115" s="51">
        <v>0</v>
      </c>
      <c r="BE115" s="44">
        <v>0</v>
      </c>
      <c r="BF115" s="44">
        <v>0</v>
      </c>
      <c r="BG115" s="44">
        <v>0</v>
      </c>
      <c r="BH115" s="50">
        <f t="shared" ref="BH115" si="699">SUM(BI115:BL115)</f>
        <v>0</v>
      </c>
      <c r="BI115" s="51">
        <v>0</v>
      </c>
      <c r="BJ115" s="44">
        <v>0</v>
      </c>
      <c r="BK115" s="44">
        <v>0</v>
      </c>
      <c r="BL115" s="44">
        <v>0</v>
      </c>
    </row>
    <row r="116" spans="1:64" ht="31.5" customHeight="1" x14ac:dyDescent="0.25">
      <c r="A116" s="32" t="s">
        <v>96</v>
      </c>
      <c r="B116" s="73" t="s">
        <v>134</v>
      </c>
      <c r="C116" s="73"/>
      <c r="D116" s="73"/>
      <c r="E116" s="43">
        <f>SUM(E117)</f>
        <v>7973.5</v>
      </c>
      <c r="F116" s="43">
        <f t="shared" si="684"/>
        <v>0</v>
      </c>
      <c r="G116" s="43">
        <f>SUM(G117)</f>
        <v>0</v>
      </c>
      <c r="H116" s="43">
        <f>SUM(H117)</f>
        <v>7893.8</v>
      </c>
      <c r="I116" s="43">
        <f>SUM(I117)</f>
        <v>79.7</v>
      </c>
      <c r="J116" s="43">
        <f>SUM(J117)</f>
        <v>7973.5</v>
      </c>
      <c r="K116" s="43">
        <f t="shared" si="684"/>
        <v>0</v>
      </c>
      <c r="L116" s="43">
        <f>SUM(L117)</f>
        <v>0</v>
      </c>
      <c r="M116" s="43">
        <f>SUM(M117)</f>
        <v>7893.8</v>
      </c>
      <c r="N116" s="43">
        <f t="shared" si="684"/>
        <v>79.7</v>
      </c>
      <c r="O116" s="43">
        <f t="shared" si="684"/>
        <v>0</v>
      </c>
      <c r="P116" s="43">
        <f t="shared" si="684"/>
        <v>0</v>
      </c>
      <c r="Q116" s="43">
        <f t="shared" si="684"/>
        <v>0</v>
      </c>
      <c r="R116" s="43">
        <f t="shared" si="684"/>
        <v>0</v>
      </c>
      <c r="S116" s="43">
        <f t="shared" si="684"/>
        <v>0</v>
      </c>
      <c r="T116" s="43">
        <f t="shared" si="684"/>
        <v>0</v>
      </c>
      <c r="U116" s="43">
        <f t="shared" si="684"/>
        <v>0</v>
      </c>
      <c r="V116" s="43">
        <f t="shared" si="684"/>
        <v>0</v>
      </c>
      <c r="W116" s="43">
        <f t="shared" si="684"/>
        <v>0</v>
      </c>
      <c r="X116" s="43">
        <f t="shared" si="684"/>
        <v>0</v>
      </c>
      <c r="Y116" s="43">
        <f t="shared" si="684"/>
        <v>0</v>
      </c>
      <c r="Z116" s="43">
        <f t="shared" si="684"/>
        <v>0</v>
      </c>
      <c r="AA116" s="43">
        <f t="shared" si="684"/>
        <v>0</v>
      </c>
      <c r="AB116" s="43">
        <f t="shared" si="684"/>
        <v>0</v>
      </c>
      <c r="AC116" s="43">
        <f t="shared" si="684"/>
        <v>0</v>
      </c>
      <c r="AD116" s="43">
        <f t="shared" si="684"/>
        <v>0</v>
      </c>
      <c r="AE116" s="43">
        <f t="shared" si="684"/>
        <v>0</v>
      </c>
      <c r="AF116" s="43">
        <f t="shared" si="684"/>
        <v>0</v>
      </c>
      <c r="AG116" s="43">
        <f t="shared" si="684"/>
        <v>0</v>
      </c>
      <c r="AH116" s="43">
        <f t="shared" si="684"/>
        <v>0</v>
      </c>
      <c r="AI116" s="43">
        <f t="shared" si="684"/>
        <v>0</v>
      </c>
      <c r="AJ116" s="43">
        <f t="shared" si="684"/>
        <v>0</v>
      </c>
      <c r="AK116" s="43">
        <f t="shared" si="684"/>
        <v>0</v>
      </c>
      <c r="AL116" s="43">
        <f t="shared" si="684"/>
        <v>0</v>
      </c>
      <c r="AM116" s="43">
        <f t="shared" si="684"/>
        <v>0</v>
      </c>
      <c r="AN116" s="43">
        <f t="shared" si="684"/>
        <v>0</v>
      </c>
      <c r="AO116" s="43">
        <f t="shared" si="684"/>
        <v>0</v>
      </c>
      <c r="AP116" s="43">
        <f t="shared" si="684"/>
        <v>0</v>
      </c>
      <c r="AQ116" s="43">
        <f t="shared" si="684"/>
        <v>0</v>
      </c>
      <c r="AR116" s="43">
        <f t="shared" si="684"/>
        <v>0</v>
      </c>
      <c r="AS116" s="43">
        <f t="shared" si="684"/>
        <v>0</v>
      </c>
      <c r="AT116" s="43">
        <f t="shared" si="684"/>
        <v>0</v>
      </c>
      <c r="AU116" s="43">
        <f t="shared" si="684"/>
        <v>0</v>
      </c>
      <c r="AV116" s="43">
        <f t="shared" si="684"/>
        <v>0</v>
      </c>
      <c r="AW116" s="43">
        <f t="shared" si="684"/>
        <v>0</v>
      </c>
      <c r="AX116" s="43">
        <f t="shared" si="684"/>
        <v>0</v>
      </c>
      <c r="AY116" s="43">
        <f t="shared" si="684"/>
        <v>0</v>
      </c>
      <c r="AZ116" s="43">
        <f t="shared" si="684"/>
        <v>0</v>
      </c>
      <c r="BA116" s="43">
        <f t="shared" si="684"/>
        <v>0</v>
      </c>
      <c r="BB116" s="43">
        <f t="shared" si="684"/>
        <v>0</v>
      </c>
      <c r="BC116" s="43">
        <f t="shared" si="684"/>
        <v>0</v>
      </c>
      <c r="BD116" s="43">
        <f t="shared" si="684"/>
        <v>0</v>
      </c>
      <c r="BE116" s="43">
        <f t="shared" si="684"/>
        <v>0</v>
      </c>
      <c r="BF116" s="43">
        <f t="shared" si="684"/>
        <v>0</v>
      </c>
      <c r="BG116" s="43">
        <f t="shared" si="684"/>
        <v>0</v>
      </c>
      <c r="BH116" s="43">
        <f t="shared" si="684"/>
        <v>0</v>
      </c>
      <c r="BI116" s="43">
        <f t="shared" si="684"/>
        <v>0</v>
      </c>
      <c r="BJ116" s="43">
        <f t="shared" si="684"/>
        <v>0</v>
      </c>
      <c r="BK116" s="43">
        <f t="shared" si="684"/>
        <v>0</v>
      </c>
      <c r="BL116" s="43">
        <f t="shared" si="684"/>
        <v>0</v>
      </c>
    </row>
    <row r="117" spans="1:64" ht="49.5" x14ac:dyDescent="0.25">
      <c r="A117" s="32" t="s">
        <v>97</v>
      </c>
      <c r="B117" s="16" t="s">
        <v>108</v>
      </c>
      <c r="C117" s="34" t="s">
        <v>24</v>
      </c>
      <c r="D117" s="34" t="s">
        <v>100</v>
      </c>
      <c r="E117" s="35">
        <f t="shared" ref="E117" si="700">J117+O117+T117+Y117+AD117+AI117+AN117+AS117+AX117</f>
        <v>7973.5</v>
      </c>
      <c r="F117" s="35">
        <f t="shared" ref="F117" si="701">K117+P117+U117+Z117+AE117+AJ117+AO117+AT117+AY117</f>
        <v>0</v>
      </c>
      <c r="G117" s="35">
        <f>L117+Q117+V117+AA117+AF117+AK117+AP117+AU117+AZ117</f>
        <v>0</v>
      </c>
      <c r="H117" s="35">
        <f>M117+R117+W117+AB117+AG117+AL117+AQ117+AV117+BA117</f>
        <v>7893.8</v>
      </c>
      <c r="I117" s="35">
        <f t="shared" ref="I117" si="702">N117+S117+X117+AC117+AH117+AM117+AR117+AW117+BB117</f>
        <v>79.7</v>
      </c>
      <c r="J117" s="36">
        <f>SUM(L117:N117)</f>
        <v>7973.5</v>
      </c>
      <c r="K117" s="44">
        <v>0</v>
      </c>
      <c r="L117" s="44">
        <v>0</v>
      </c>
      <c r="M117" s="36">
        <f>7960-66.2</f>
        <v>7893.8</v>
      </c>
      <c r="N117" s="29">
        <f>80.4-0.7</f>
        <v>79.7</v>
      </c>
      <c r="O117" s="50">
        <f t="shared" ref="O117" si="703">SUM(P117:S117)</f>
        <v>0</v>
      </c>
      <c r="P117" s="51">
        <v>0</v>
      </c>
      <c r="Q117" s="44">
        <v>0</v>
      </c>
      <c r="R117" s="44">
        <v>0</v>
      </c>
      <c r="S117" s="44">
        <v>0</v>
      </c>
      <c r="T117" s="50">
        <f t="shared" ref="T117" si="704">SUM(U117:X117)</f>
        <v>0</v>
      </c>
      <c r="U117" s="51">
        <v>0</v>
      </c>
      <c r="V117" s="44">
        <v>0</v>
      </c>
      <c r="W117" s="44">
        <v>0</v>
      </c>
      <c r="X117" s="44">
        <v>0</v>
      </c>
      <c r="Y117" s="50">
        <f t="shared" ref="Y117" si="705">SUM(Z117:AC117)</f>
        <v>0</v>
      </c>
      <c r="Z117" s="51">
        <v>0</v>
      </c>
      <c r="AA117" s="44">
        <v>0</v>
      </c>
      <c r="AB117" s="44">
        <v>0</v>
      </c>
      <c r="AC117" s="44">
        <v>0</v>
      </c>
      <c r="AD117" s="50">
        <f t="shared" ref="AD117" si="706">SUM(AE117:AH117)</f>
        <v>0</v>
      </c>
      <c r="AE117" s="51">
        <v>0</v>
      </c>
      <c r="AF117" s="44">
        <v>0</v>
      </c>
      <c r="AG117" s="44">
        <v>0</v>
      </c>
      <c r="AH117" s="44">
        <v>0</v>
      </c>
      <c r="AI117" s="50">
        <f t="shared" ref="AI117" si="707">SUM(AJ117:AM117)</f>
        <v>0</v>
      </c>
      <c r="AJ117" s="51">
        <v>0</v>
      </c>
      <c r="AK117" s="44">
        <v>0</v>
      </c>
      <c r="AL117" s="44">
        <v>0</v>
      </c>
      <c r="AM117" s="44">
        <v>0</v>
      </c>
      <c r="AN117" s="50">
        <f t="shared" ref="AN117" si="708">SUM(AO117:AR117)</f>
        <v>0</v>
      </c>
      <c r="AO117" s="51">
        <v>0</v>
      </c>
      <c r="AP117" s="44">
        <v>0</v>
      </c>
      <c r="AQ117" s="44">
        <v>0</v>
      </c>
      <c r="AR117" s="44">
        <v>0</v>
      </c>
      <c r="AS117" s="50">
        <f t="shared" ref="AS117" si="709">SUM(AT117:AW117)</f>
        <v>0</v>
      </c>
      <c r="AT117" s="51">
        <v>0</v>
      </c>
      <c r="AU117" s="44">
        <v>0</v>
      </c>
      <c r="AV117" s="44">
        <v>0</v>
      </c>
      <c r="AW117" s="44">
        <v>0</v>
      </c>
      <c r="AX117" s="50">
        <f t="shared" ref="AX117" si="710">SUM(AY117:BB117)</f>
        <v>0</v>
      </c>
      <c r="AY117" s="51">
        <v>0</v>
      </c>
      <c r="AZ117" s="44">
        <v>0</v>
      </c>
      <c r="BA117" s="44">
        <v>0</v>
      </c>
      <c r="BB117" s="44">
        <v>0</v>
      </c>
      <c r="BC117" s="50">
        <f t="shared" ref="BC117" si="711">SUM(BD117:BG117)</f>
        <v>0</v>
      </c>
      <c r="BD117" s="51">
        <v>0</v>
      </c>
      <c r="BE117" s="44">
        <v>0</v>
      </c>
      <c r="BF117" s="44">
        <v>0</v>
      </c>
      <c r="BG117" s="44">
        <v>0</v>
      </c>
      <c r="BH117" s="50">
        <f t="shared" ref="BH117" si="712">SUM(BI117:BL117)</f>
        <v>0</v>
      </c>
      <c r="BI117" s="51">
        <v>0</v>
      </c>
      <c r="BJ117" s="44">
        <v>0</v>
      </c>
      <c r="BK117" s="44">
        <v>0</v>
      </c>
      <c r="BL117" s="44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9"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33:D33"/>
    <mergeCell ref="B35:D35"/>
    <mergeCell ref="B116:D116"/>
    <mergeCell ref="B32:D32"/>
    <mergeCell ref="B76:D76"/>
    <mergeCell ref="B37:D37"/>
    <mergeCell ref="B88:D88"/>
    <mergeCell ref="B94:D94"/>
    <mergeCell ref="B98:D98"/>
    <mergeCell ref="B114:D114"/>
    <mergeCell ref="B89:D89"/>
    <mergeCell ref="B38:D38"/>
    <mergeCell ref="B64:D64"/>
  </mergeCells>
  <printOptions horizontalCentered="1"/>
  <pageMargins left="0" right="0" top="0.19685039370078741" bottom="0.19685039370078741" header="0.31496062992125984" footer="0.31496062992125984"/>
  <pageSetup paperSize="9" scale="35" fitToHeight="10" orientation="landscape" r:id="rId1"/>
  <headerFooter>
    <oddFooter>Страница  &amp;P из &amp;N</oddFooter>
  </headerFooter>
  <rowBreaks count="3" manualBreakCount="3">
    <brk id="36" max="63" man="1"/>
    <brk id="65" max="63" man="1"/>
    <brk id="93" max="63" man="1"/>
  </rowBreaks>
  <colBreaks count="1" manualBreakCount="1">
    <brk id="29" max="1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2021-12-20T14:12:07Z</cp:lastPrinted>
  <dcterms:created xsi:type="dcterms:W3CDTF">2019-10-14T07:16:42Z</dcterms:created>
  <dcterms:modified xsi:type="dcterms:W3CDTF">2022-01-13T10:55:29Z</dcterms:modified>
</cp:coreProperties>
</file>