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7. МП Развитие коммунальной инфраструктуры\2022\январь-2 -2022 -изменение в бюдж роспись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1'!$A$1:$O$15</definedName>
    <definedName name="_xlnm.Print_Area" localSheetId="1">'Приложение 2-ТЭО'!$A$1:$BL$125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9" i="1" l="1"/>
  <c r="V49" i="1"/>
  <c r="W41" i="1"/>
  <c r="V41" i="1"/>
  <c r="W40" i="1"/>
  <c r="V40" i="1"/>
  <c r="BH118" i="1" l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H117" i="1"/>
  <c r="BC117" i="1"/>
  <c r="AX117" i="1"/>
  <c r="AS117" i="1"/>
  <c r="AN117" i="1"/>
  <c r="AI117" i="1"/>
  <c r="AD117" i="1"/>
  <c r="Y117" i="1"/>
  <c r="T117" i="1"/>
  <c r="O117" i="1"/>
  <c r="J117" i="1"/>
  <c r="I117" i="1"/>
  <c r="H117" i="1"/>
  <c r="G117" i="1"/>
  <c r="F117" i="1"/>
  <c r="E118" i="1" l="1"/>
  <c r="E117" i="1"/>
  <c r="F119" i="1"/>
  <c r="G119" i="1"/>
  <c r="H119" i="1"/>
  <c r="I119" i="1"/>
  <c r="F113" i="1"/>
  <c r="G113" i="1"/>
  <c r="H113" i="1"/>
  <c r="I113" i="1"/>
  <c r="F114" i="1"/>
  <c r="G114" i="1"/>
  <c r="H114" i="1"/>
  <c r="I114" i="1"/>
  <c r="F115" i="1"/>
  <c r="G115" i="1"/>
  <c r="H115" i="1"/>
  <c r="I115" i="1"/>
  <c r="F116" i="1"/>
  <c r="G116" i="1"/>
  <c r="H116" i="1"/>
  <c r="I116" i="1"/>
  <c r="I112" i="1"/>
  <c r="H112" i="1"/>
  <c r="G112" i="1"/>
  <c r="F112" i="1"/>
  <c r="G97" i="1"/>
  <c r="AD95" i="1" l="1"/>
  <c r="Y95" i="1"/>
  <c r="K96" i="1"/>
  <c r="L96" i="1"/>
  <c r="P96" i="1"/>
  <c r="Q96" i="1"/>
  <c r="U96" i="1"/>
  <c r="V96" i="1"/>
  <c r="W96" i="1"/>
  <c r="X96" i="1"/>
  <c r="Z96" i="1"/>
  <c r="AA96" i="1"/>
  <c r="AB96" i="1"/>
  <c r="AC96" i="1"/>
  <c r="AE96" i="1"/>
  <c r="AF96" i="1"/>
  <c r="AG96" i="1"/>
  <c r="AH96" i="1"/>
  <c r="AJ96" i="1"/>
  <c r="AK96" i="1"/>
  <c r="AL96" i="1"/>
  <c r="AM96" i="1"/>
  <c r="AO96" i="1"/>
  <c r="AP96" i="1"/>
  <c r="AQ96" i="1"/>
  <c r="AR96" i="1"/>
  <c r="AT96" i="1"/>
  <c r="AU96" i="1"/>
  <c r="AV96" i="1"/>
  <c r="AW96" i="1"/>
  <c r="AY96" i="1"/>
  <c r="AZ96" i="1"/>
  <c r="BA96" i="1"/>
  <c r="BB96" i="1"/>
  <c r="BD96" i="1"/>
  <c r="BE96" i="1"/>
  <c r="BF96" i="1"/>
  <c r="BG96" i="1"/>
  <c r="BI96" i="1"/>
  <c r="BJ96" i="1"/>
  <c r="BK96" i="1"/>
  <c r="BL96" i="1"/>
  <c r="BH119" i="1"/>
  <c r="BC119" i="1"/>
  <c r="AX119" i="1"/>
  <c r="AS119" i="1"/>
  <c r="AN119" i="1"/>
  <c r="AI119" i="1"/>
  <c r="AD119" i="1"/>
  <c r="Y119" i="1"/>
  <c r="T119" i="1"/>
  <c r="O119" i="1"/>
  <c r="J119" i="1"/>
  <c r="E119" i="1" l="1"/>
  <c r="K73" i="1"/>
  <c r="L73" i="1"/>
  <c r="N73" i="1"/>
  <c r="P73" i="1"/>
  <c r="Q73" i="1"/>
  <c r="S73" i="1"/>
  <c r="U73" i="1"/>
  <c r="V73" i="1"/>
  <c r="X73" i="1"/>
  <c r="Z73" i="1"/>
  <c r="AA73" i="1"/>
  <c r="AC73" i="1"/>
  <c r="AE73" i="1"/>
  <c r="AF73" i="1"/>
  <c r="AG73" i="1"/>
  <c r="AH73" i="1"/>
  <c r="AJ73" i="1"/>
  <c r="AK73" i="1"/>
  <c r="AL73" i="1"/>
  <c r="AM73" i="1"/>
  <c r="AO73" i="1"/>
  <c r="AP73" i="1"/>
  <c r="AQ73" i="1"/>
  <c r="AR73" i="1"/>
  <c r="AT73" i="1"/>
  <c r="AU73" i="1"/>
  <c r="AV73" i="1"/>
  <c r="AW73" i="1"/>
  <c r="AY73" i="1"/>
  <c r="AZ73" i="1"/>
  <c r="BA73" i="1"/>
  <c r="BB73" i="1"/>
  <c r="BD73" i="1"/>
  <c r="BE73" i="1"/>
  <c r="BF73" i="1"/>
  <c r="BG73" i="1"/>
  <c r="BI73" i="1"/>
  <c r="BJ73" i="1"/>
  <c r="BK73" i="1"/>
  <c r="BL73" i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W74" i="1"/>
  <c r="W73" i="1" s="1"/>
  <c r="E85" i="1" l="1"/>
  <c r="BH116" i="1"/>
  <c r="BC116" i="1"/>
  <c r="AX116" i="1"/>
  <c r="AS116" i="1"/>
  <c r="AN116" i="1"/>
  <c r="AI116" i="1"/>
  <c r="AD116" i="1"/>
  <c r="Y116" i="1"/>
  <c r="T116" i="1"/>
  <c r="O116" i="1"/>
  <c r="J116" i="1"/>
  <c r="BH115" i="1"/>
  <c r="BC115" i="1"/>
  <c r="AX115" i="1"/>
  <c r="AS115" i="1"/>
  <c r="AN115" i="1"/>
  <c r="AI115" i="1"/>
  <c r="AD115" i="1"/>
  <c r="Y115" i="1"/>
  <c r="T115" i="1"/>
  <c r="O115" i="1"/>
  <c r="J115" i="1"/>
  <c r="BH114" i="1"/>
  <c r="BC114" i="1"/>
  <c r="AX114" i="1"/>
  <c r="AS114" i="1"/>
  <c r="AN114" i="1"/>
  <c r="AI114" i="1"/>
  <c r="AD114" i="1"/>
  <c r="Y114" i="1"/>
  <c r="T114" i="1"/>
  <c r="O114" i="1"/>
  <c r="J114" i="1"/>
  <c r="BH113" i="1"/>
  <c r="BC113" i="1"/>
  <c r="AX113" i="1"/>
  <c r="AS113" i="1"/>
  <c r="AN113" i="1"/>
  <c r="AI113" i="1"/>
  <c r="AD113" i="1"/>
  <c r="Y113" i="1"/>
  <c r="T113" i="1"/>
  <c r="O113" i="1"/>
  <c r="J113" i="1"/>
  <c r="BH112" i="1"/>
  <c r="BC112" i="1"/>
  <c r="AX112" i="1"/>
  <c r="AS112" i="1"/>
  <c r="AN112" i="1"/>
  <c r="AI112" i="1"/>
  <c r="AD112" i="1"/>
  <c r="Y112" i="1"/>
  <c r="T112" i="1"/>
  <c r="O112" i="1"/>
  <c r="J112" i="1"/>
  <c r="E113" i="1" l="1"/>
  <c r="E116" i="1"/>
  <c r="E112" i="1"/>
  <c r="E115" i="1"/>
  <c r="E114" i="1"/>
  <c r="W46" i="1"/>
  <c r="BH125" i="1" l="1"/>
  <c r="BC125" i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E125" i="1" l="1"/>
  <c r="E124" i="1" s="1"/>
  <c r="BH124" i="1"/>
  <c r="AS124" i="1"/>
  <c r="AN124" i="1"/>
  <c r="Y124" i="1"/>
  <c r="T124" i="1"/>
  <c r="M124" i="1"/>
  <c r="BL124" i="1"/>
  <c r="BK124" i="1"/>
  <c r="BJ124" i="1"/>
  <c r="BI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R124" i="1"/>
  <c r="AQ124" i="1"/>
  <c r="AP124" i="1"/>
  <c r="AO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X124" i="1"/>
  <c r="W124" i="1"/>
  <c r="V124" i="1"/>
  <c r="U124" i="1"/>
  <c r="S124" i="1"/>
  <c r="R124" i="1"/>
  <c r="Q124" i="1"/>
  <c r="P124" i="1"/>
  <c r="O124" i="1"/>
  <c r="N124" i="1"/>
  <c r="L124" i="1"/>
  <c r="K124" i="1"/>
  <c r="J124" i="1"/>
  <c r="I124" i="1"/>
  <c r="G124" i="1"/>
  <c r="F124" i="1"/>
  <c r="H124" i="1" l="1"/>
  <c r="O40" i="1"/>
  <c r="K61" i="1" l="1"/>
  <c r="L61" i="1"/>
  <c r="N61" i="1"/>
  <c r="P61" i="1"/>
  <c r="Q61" i="1"/>
  <c r="S61" i="1"/>
  <c r="U61" i="1"/>
  <c r="V61" i="1"/>
  <c r="W61" i="1"/>
  <c r="X61" i="1"/>
  <c r="Z61" i="1"/>
  <c r="AA61" i="1"/>
  <c r="AB61" i="1"/>
  <c r="AC61" i="1"/>
  <c r="AE61" i="1"/>
  <c r="AF61" i="1"/>
  <c r="AG61" i="1"/>
  <c r="AH61" i="1"/>
  <c r="AJ61" i="1"/>
  <c r="AK61" i="1"/>
  <c r="AL61" i="1"/>
  <c r="AM61" i="1"/>
  <c r="AO61" i="1"/>
  <c r="AP61" i="1"/>
  <c r="AQ61" i="1"/>
  <c r="AR61" i="1"/>
  <c r="AT61" i="1"/>
  <c r="AU61" i="1"/>
  <c r="AV61" i="1"/>
  <c r="AW61" i="1"/>
  <c r="AY61" i="1"/>
  <c r="AZ61" i="1"/>
  <c r="BA61" i="1"/>
  <c r="BB61" i="1"/>
  <c r="BD61" i="1"/>
  <c r="BE61" i="1"/>
  <c r="BF61" i="1"/>
  <c r="BG61" i="1"/>
  <c r="BI61" i="1"/>
  <c r="BJ61" i="1"/>
  <c r="BK61" i="1"/>
  <c r="BL61" i="1"/>
  <c r="BH72" i="1"/>
  <c r="BC72" i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R28" i="1"/>
  <c r="R24" i="1"/>
  <c r="R22" i="1"/>
  <c r="R66" i="1"/>
  <c r="E72" i="1" l="1"/>
  <c r="AB74" i="1"/>
  <c r="AB73" i="1" s="1"/>
  <c r="R74" i="1"/>
  <c r="R73" i="1" s="1"/>
  <c r="R88" i="1"/>
  <c r="R36" i="1"/>
  <c r="S111" i="1"/>
  <c r="R111" i="1"/>
  <c r="R30" i="1"/>
  <c r="R46" i="1"/>
  <c r="Q46" i="1"/>
  <c r="R45" i="1"/>
  <c r="Q45" i="1"/>
  <c r="R42" i="1"/>
  <c r="Q42" i="1"/>
  <c r="R39" i="1"/>
  <c r="Q39" i="1"/>
  <c r="R48" i="1" l="1"/>
  <c r="R47" i="1"/>
  <c r="R44" i="1"/>
  <c r="R41" i="1"/>
  <c r="AB34" i="1"/>
  <c r="W34" i="1"/>
  <c r="R68" i="1"/>
  <c r="S106" i="1" l="1"/>
  <c r="R106" i="1"/>
  <c r="S105" i="1"/>
  <c r="R105" i="1"/>
  <c r="R96" i="1" s="1"/>
  <c r="R108" i="1"/>
  <c r="R109" i="1"/>
  <c r="R110" i="1"/>
  <c r="S96" i="1" l="1"/>
  <c r="W43" i="1"/>
  <c r="J83" i="1" l="1"/>
  <c r="BH8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H83" i="1"/>
  <c r="BC83" i="1"/>
  <c r="AX83" i="1"/>
  <c r="AS83" i="1"/>
  <c r="AN83" i="1"/>
  <c r="AI83" i="1"/>
  <c r="AD83" i="1"/>
  <c r="Y83" i="1"/>
  <c r="T83" i="1"/>
  <c r="O83" i="1"/>
  <c r="I83" i="1"/>
  <c r="H83" i="1"/>
  <c r="G83" i="1"/>
  <c r="F83" i="1"/>
  <c r="E84" i="1" l="1"/>
  <c r="E83" i="1"/>
  <c r="O39" i="1" l="1"/>
  <c r="O42" i="1"/>
  <c r="O44" i="1"/>
  <c r="O45" i="1"/>
  <c r="O46" i="1"/>
  <c r="O47" i="1"/>
  <c r="O48" i="1"/>
  <c r="O49" i="1"/>
  <c r="O50" i="1"/>
  <c r="O51" i="1"/>
  <c r="O52" i="1"/>
  <c r="T109" i="1" l="1"/>
  <c r="Y109" i="1"/>
  <c r="AD109" i="1"/>
  <c r="AI109" i="1"/>
  <c r="AN109" i="1"/>
  <c r="AS109" i="1"/>
  <c r="AX109" i="1"/>
  <c r="BC109" i="1"/>
  <c r="BH109" i="1"/>
  <c r="T110" i="1"/>
  <c r="Y110" i="1"/>
  <c r="AD110" i="1"/>
  <c r="AI110" i="1"/>
  <c r="AN110" i="1"/>
  <c r="AS110" i="1"/>
  <c r="AX110" i="1"/>
  <c r="BC110" i="1"/>
  <c r="BH110" i="1"/>
  <c r="T111" i="1"/>
  <c r="Y111" i="1"/>
  <c r="AD111" i="1"/>
  <c r="AI111" i="1"/>
  <c r="AN111" i="1"/>
  <c r="AS111" i="1"/>
  <c r="AX111" i="1"/>
  <c r="BC111" i="1"/>
  <c r="BH111" i="1"/>
  <c r="J108" i="1"/>
  <c r="J109" i="1"/>
  <c r="J110" i="1"/>
  <c r="J111" i="1"/>
  <c r="G110" i="1"/>
  <c r="G111" i="1"/>
  <c r="I109" i="1"/>
  <c r="I110" i="1"/>
  <c r="I111" i="1"/>
  <c r="O111" i="1"/>
  <c r="E111" i="1" s="1"/>
  <c r="H111" i="1"/>
  <c r="K38" i="1" l="1"/>
  <c r="L38" i="1"/>
  <c r="M38" i="1"/>
  <c r="N38" i="1"/>
  <c r="P38" i="1"/>
  <c r="Q38" i="1"/>
  <c r="S38" i="1"/>
  <c r="U38" i="1"/>
  <c r="V38" i="1"/>
  <c r="X38" i="1"/>
  <c r="Z38" i="1"/>
  <c r="AA38" i="1"/>
  <c r="AB38" i="1"/>
  <c r="AC38" i="1"/>
  <c r="AE38" i="1"/>
  <c r="AF38" i="1"/>
  <c r="AG38" i="1"/>
  <c r="AH38" i="1"/>
  <c r="AJ38" i="1"/>
  <c r="AK38" i="1"/>
  <c r="AL38" i="1"/>
  <c r="AM38" i="1"/>
  <c r="AO38" i="1"/>
  <c r="AP38" i="1"/>
  <c r="AQ38" i="1"/>
  <c r="AR38" i="1"/>
  <c r="AT38" i="1"/>
  <c r="AU38" i="1"/>
  <c r="AV38" i="1"/>
  <c r="AW38" i="1"/>
  <c r="AY38" i="1"/>
  <c r="AZ38" i="1"/>
  <c r="BA38" i="1"/>
  <c r="BB38" i="1"/>
  <c r="BD38" i="1"/>
  <c r="BE38" i="1"/>
  <c r="BF38" i="1"/>
  <c r="BG38" i="1"/>
  <c r="BI38" i="1"/>
  <c r="BJ38" i="1"/>
  <c r="BK38" i="1"/>
  <c r="BL38" i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76" i="1"/>
  <c r="G76" i="1"/>
  <c r="H76" i="1"/>
  <c r="J76" i="1"/>
  <c r="O76" i="1"/>
  <c r="T76" i="1"/>
  <c r="Y76" i="1"/>
  <c r="AD76" i="1"/>
  <c r="AI76" i="1"/>
  <c r="AN76" i="1"/>
  <c r="AS76" i="1"/>
  <c r="AX76" i="1"/>
  <c r="BC76" i="1"/>
  <c r="BH76" i="1"/>
  <c r="H110" i="1"/>
  <c r="O110" i="1"/>
  <c r="E110" i="1" s="1"/>
  <c r="F109" i="1"/>
  <c r="G109" i="1"/>
  <c r="H109" i="1"/>
  <c r="O109" i="1"/>
  <c r="E109" i="1" s="1"/>
  <c r="E76" i="1" l="1"/>
  <c r="H75" i="1"/>
  <c r="H77" i="1"/>
  <c r="H79" i="1"/>
  <c r="H80" i="1"/>
  <c r="H81" i="1"/>
  <c r="H82" i="1"/>
  <c r="BH108" i="1" l="1"/>
  <c r="BC108" i="1"/>
  <c r="AX108" i="1"/>
  <c r="AS108" i="1"/>
  <c r="AN108" i="1"/>
  <c r="AI108" i="1"/>
  <c r="AD108" i="1"/>
  <c r="Y108" i="1"/>
  <c r="T108" i="1"/>
  <c r="O108" i="1"/>
  <c r="I108" i="1"/>
  <c r="H108" i="1"/>
  <c r="G108" i="1"/>
  <c r="F108" i="1"/>
  <c r="E108" i="1" l="1"/>
  <c r="BH82" i="1"/>
  <c r="BH81" i="1"/>
  <c r="BH80" i="1"/>
  <c r="BH79" i="1"/>
  <c r="BH78" i="1"/>
  <c r="BH77" i="1"/>
  <c r="BH75" i="1"/>
  <c r="BH74" i="1"/>
  <c r="BC82" i="1"/>
  <c r="BC81" i="1"/>
  <c r="BC80" i="1"/>
  <c r="BC79" i="1"/>
  <c r="BC78" i="1"/>
  <c r="BC77" i="1"/>
  <c r="BC75" i="1"/>
  <c r="BC74" i="1"/>
  <c r="AX82" i="1"/>
  <c r="AX81" i="1"/>
  <c r="AX80" i="1"/>
  <c r="AX79" i="1"/>
  <c r="AX78" i="1"/>
  <c r="AX77" i="1"/>
  <c r="AX75" i="1"/>
  <c r="AX74" i="1"/>
  <c r="AS82" i="1"/>
  <c r="AS81" i="1"/>
  <c r="AS80" i="1"/>
  <c r="AS79" i="1"/>
  <c r="AS78" i="1"/>
  <c r="AS77" i="1"/>
  <c r="AS75" i="1"/>
  <c r="AS74" i="1"/>
  <c r="AN82" i="1"/>
  <c r="AN81" i="1"/>
  <c r="AN80" i="1"/>
  <c r="AN79" i="1"/>
  <c r="AN78" i="1"/>
  <c r="AN77" i="1"/>
  <c r="AN75" i="1"/>
  <c r="AN74" i="1"/>
  <c r="AI82" i="1"/>
  <c r="AI81" i="1"/>
  <c r="AI80" i="1"/>
  <c r="AI79" i="1"/>
  <c r="AI78" i="1"/>
  <c r="AI77" i="1"/>
  <c r="AI75" i="1"/>
  <c r="AI74" i="1"/>
  <c r="AD82" i="1"/>
  <c r="AD81" i="1"/>
  <c r="AD80" i="1"/>
  <c r="AD79" i="1"/>
  <c r="AD78" i="1"/>
  <c r="AD77" i="1"/>
  <c r="AD75" i="1"/>
  <c r="AD74" i="1"/>
  <c r="Y75" i="1"/>
  <c r="Y77" i="1"/>
  <c r="Y78" i="1"/>
  <c r="Y79" i="1"/>
  <c r="Y80" i="1"/>
  <c r="Y81" i="1"/>
  <c r="Y82" i="1"/>
  <c r="Y74" i="1"/>
  <c r="T75" i="1"/>
  <c r="T77" i="1"/>
  <c r="T78" i="1"/>
  <c r="T79" i="1"/>
  <c r="T80" i="1"/>
  <c r="T81" i="1"/>
  <c r="T82" i="1"/>
  <c r="T74" i="1"/>
  <c r="O75" i="1"/>
  <c r="O77" i="1"/>
  <c r="O78" i="1"/>
  <c r="O79" i="1"/>
  <c r="O80" i="1"/>
  <c r="O81" i="1"/>
  <c r="O82" i="1"/>
  <c r="O74" i="1"/>
  <c r="J82" i="1"/>
  <c r="I82" i="1"/>
  <c r="G82" i="1"/>
  <c r="F82" i="1"/>
  <c r="T73" i="1" l="1"/>
  <c r="O73" i="1"/>
  <c r="BH73" i="1"/>
  <c r="BC73" i="1"/>
  <c r="AX73" i="1"/>
  <c r="AS73" i="1"/>
  <c r="AN73" i="1"/>
  <c r="AI73" i="1"/>
  <c r="AD73" i="1"/>
  <c r="Y73" i="1"/>
  <c r="E82" i="1"/>
  <c r="O34" i="1"/>
  <c r="O31" i="1"/>
  <c r="O30" i="1"/>
  <c r="J102" i="1"/>
  <c r="J105" i="1"/>
  <c r="J106" i="1"/>
  <c r="J107" i="1"/>
  <c r="J97" i="1"/>
  <c r="J101" i="1"/>
  <c r="N123" i="1" l="1"/>
  <c r="M123" i="1"/>
  <c r="M92" i="1" l="1"/>
  <c r="O41" i="1"/>
  <c r="K92" i="1"/>
  <c r="L92" i="1"/>
  <c r="N92" i="1"/>
  <c r="R92" i="1"/>
  <c r="S92" i="1"/>
  <c r="K87" i="1"/>
  <c r="K86" i="1" s="1"/>
  <c r="L87" i="1"/>
  <c r="N87" i="1"/>
  <c r="L86" i="1" l="1"/>
  <c r="N86" i="1"/>
  <c r="L37" i="1"/>
  <c r="N37" i="1"/>
  <c r="AC37" i="1"/>
  <c r="AK37" i="1"/>
  <c r="AL37" i="1"/>
  <c r="AM37" i="1"/>
  <c r="AQ37" i="1"/>
  <c r="AR37" i="1"/>
  <c r="AY37" i="1"/>
  <c r="AZ37" i="1"/>
  <c r="BB37" i="1"/>
  <c r="BJ37" i="1"/>
  <c r="BK37" i="1"/>
  <c r="AA37" i="1"/>
  <c r="AB37" i="1"/>
  <c r="K37" i="1"/>
  <c r="AJ37" i="1"/>
  <c r="BA37" i="1"/>
  <c r="BH49" i="1"/>
  <c r="BC49" i="1"/>
  <c r="AX49" i="1"/>
  <c r="AS49" i="1"/>
  <c r="AN49" i="1"/>
  <c r="AI49" i="1"/>
  <c r="AD49" i="1"/>
  <c r="Y49" i="1"/>
  <c r="T49" i="1"/>
  <c r="J49" i="1"/>
  <c r="I49" i="1"/>
  <c r="H49" i="1"/>
  <c r="G49" i="1"/>
  <c r="F49" i="1"/>
  <c r="R43" i="1"/>
  <c r="O43" i="1" s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66" i="1"/>
  <c r="M74" i="1"/>
  <c r="M67" i="1"/>
  <c r="R69" i="1"/>
  <c r="R64" i="1"/>
  <c r="R63" i="1"/>
  <c r="R62" i="1"/>
  <c r="BH48" i="1"/>
  <c r="BC48" i="1"/>
  <c r="AX48" i="1"/>
  <c r="AS48" i="1"/>
  <c r="AN48" i="1"/>
  <c r="AI48" i="1"/>
  <c r="AD48" i="1"/>
  <c r="Y48" i="1"/>
  <c r="T48" i="1"/>
  <c r="J48" i="1"/>
  <c r="I48" i="1"/>
  <c r="H48" i="1"/>
  <c r="G48" i="1"/>
  <c r="F48" i="1"/>
  <c r="BH47" i="1"/>
  <c r="BC47" i="1"/>
  <c r="AX47" i="1"/>
  <c r="AS47" i="1"/>
  <c r="AN47" i="1"/>
  <c r="AI47" i="1"/>
  <c r="AD47" i="1"/>
  <c r="Y47" i="1"/>
  <c r="J47" i="1"/>
  <c r="I47" i="1"/>
  <c r="G47" i="1"/>
  <c r="F47" i="1"/>
  <c r="BH46" i="1"/>
  <c r="BC46" i="1"/>
  <c r="AX46" i="1"/>
  <c r="AS46" i="1"/>
  <c r="AN46" i="1"/>
  <c r="AI46" i="1"/>
  <c r="AD46" i="1"/>
  <c r="Y46" i="1"/>
  <c r="T46" i="1"/>
  <c r="J46" i="1"/>
  <c r="I46" i="1"/>
  <c r="G46" i="1"/>
  <c r="F46" i="1"/>
  <c r="BH45" i="1"/>
  <c r="BC45" i="1"/>
  <c r="AX45" i="1"/>
  <c r="AS45" i="1"/>
  <c r="AN45" i="1"/>
  <c r="AI45" i="1"/>
  <c r="AD45" i="1"/>
  <c r="Y45" i="1"/>
  <c r="T45" i="1"/>
  <c r="J45" i="1"/>
  <c r="I45" i="1"/>
  <c r="G45" i="1"/>
  <c r="F45" i="1"/>
  <c r="R61" i="1" l="1"/>
  <c r="M61" i="1"/>
  <c r="R38" i="1"/>
  <c r="H47" i="1"/>
  <c r="W38" i="1"/>
  <c r="W37" i="1" s="1"/>
  <c r="H74" i="1"/>
  <c r="V37" i="1"/>
  <c r="U37" i="1"/>
  <c r="AE37" i="1"/>
  <c r="AT37" i="1"/>
  <c r="BI37" i="1"/>
  <c r="S37" i="1"/>
  <c r="BG37" i="1"/>
  <c r="M37" i="1"/>
  <c r="AU37" i="1"/>
  <c r="BF37" i="1"/>
  <c r="AP37" i="1"/>
  <c r="AH37" i="1"/>
  <c r="Z37" i="1"/>
  <c r="AW37" i="1"/>
  <c r="AG37" i="1"/>
  <c r="BL37" i="1"/>
  <c r="BD37" i="1"/>
  <c r="AV37" i="1"/>
  <c r="AF37" i="1"/>
  <c r="X37" i="1"/>
  <c r="P37" i="1"/>
  <c r="T47" i="1"/>
  <c r="E47" i="1" s="1"/>
  <c r="BE37" i="1"/>
  <c r="AO37" i="1"/>
  <c r="Q37" i="1"/>
  <c r="H46" i="1"/>
  <c r="E49" i="1"/>
  <c r="H45" i="1"/>
  <c r="E46" i="1"/>
  <c r="E51" i="1"/>
  <c r="E45" i="1"/>
  <c r="E52" i="1"/>
  <c r="E53" i="1"/>
  <c r="E50" i="1"/>
  <c r="E48" i="1"/>
  <c r="BH44" i="1"/>
  <c r="BC44" i="1"/>
  <c r="AX44" i="1"/>
  <c r="AS44" i="1"/>
  <c r="AN44" i="1"/>
  <c r="AI44" i="1"/>
  <c r="AD44" i="1"/>
  <c r="Y44" i="1"/>
  <c r="T44" i="1"/>
  <c r="J44" i="1"/>
  <c r="I44" i="1"/>
  <c r="H44" i="1"/>
  <c r="G44" i="1"/>
  <c r="F44" i="1"/>
  <c r="BH43" i="1"/>
  <c r="BC43" i="1"/>
  <c r="AX43" i="1"/>
  <c r="AS43" i="1"/>
  <c r="AN43" i="1"/>
  <c r="AI43" i="1"/>
  <c r="AD43" i="1"/>
  <c r="Y43" i="1"/>
  <c r="T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N103" i="1"/>
  <c r="N96" i="1" s="1"/>
  <c r="M103" i="1"/>
  <c r="BH107" i="1"/>
  <c r="BC107" i="1"/>
  <c r="AX107" i="1"/>
  <c r="AS107" i="1"/>
  <c r="AN107" i="1"/>
  <c r="AI107" i="1"/>
  <c r="AD107" i="1"/>
  <c r="Y107" i="1"/>
  <c r="T107" i="1"/>
  <c r="O107" i="1"/>
  <c r="I107" i="1"/>
  <c r="H107" i="1"/>
  <c r="G107" i="1"/>
  <c r="F107" i="1"/>
  <c r="BH106" i="1"/>
  <c r="BC106" i="1"/>
  <c r="AX106" i="1"/>
  <c r="AS106" i="1"/>
  <c r="AN106" i="1"/>
  <c r="AI106" i="1"/>
  <c r="AD106" i="1"/>
  <c r="Y106" i="1"/>
  <c r="T106" i="1"/>
  <c r="O106" i="1"/>
  <c r="I106" i="1"/>
  <c r="H106" i="1"/>
  <c r="G106" i="1"/>
  <c r="F106" i="1"/>
  <c r="BH105" i="1"/>
  <c r="BC105" i="1"/>
  <c r="AX105" i="1"/>
  <c r="AS105" i="1"/>
  <c r="AN105" i="1"/>
  <c r="AI105" i="1"/>
  <c r="AD105" i="1"/>
  <c r="Y105" i="1"/>
  <c r="T105" i="1"/>
  <c r="O105" i="1"/>
  <c r="I105" i="1"/>
  <c r="H105" i="1"/>
  <c r="G105" i="1"/>
  <c r="F105" i="1"/>
  <c r="M34" i="1"/>
  <c r="M100" i="1"/>
  <c r="J100" i="1" s="1"/>
  <c r="M99" i="1"/>
  <c r="J99" i="1" s="1"/>
  <c r="M98" i="1"/>
  <c r="R37" i="1" l="1"/>
  <c r="J98" i="1"/>
  <c r="J103" i="1"/>
  <c r="E107" i="1"/>
  <c r="E105" i="1"/>
  <c r="E40" i="1"/>
  <c r="E43" i="1"/>
  <c r="E106" i="1"/>
  <c r="E44" i="1"/>
  <c r="E42" i="1"/>
  <c r="E41" i="1"/>
  <c r="E39" i="1"/>
  <c r="M104" i="1" l="1"/>
  <c r="M96" i="1" s="1"/>
  <c r="J104" i="1" l="1"/>
  <c r="J96" i="1" s="1"/>
  <c r="J54" i="1"/>
  <c r="BH90" i="1" l="1"/>
  <c r="BH89" i="1"/>
  <c r="BH88" i="1"/>
  <c r="BC90" i="1"/>
  <c r="BC89" i="1"/>
  <c r="BC88" i="1"/>
  <c r="AX90" i="1"/>
  <c r="AX89" i="1"/>
  <c r="AX88" i="1"/>
  <c r="AS90" i="1"/>
  <c r="AS89" i="1"/>
  <c r="AS88" i="1"/>
  <c r="AN90" i="1"/>
  <c r="AN89" i="1"/>
  <c r="AN88" i="1"/>
  <c r="AI90" i="1"/>
  <c r="AI89" i="1"/>
  <c r="AI88" i="1"/>
  <c r="AD90" i="1"/>
  <c r="AD89" i="1"/>
  <c r="AD88" i="1"/>
  <c r="Y90" i="1"/>
  <c r="Y89" i="1"/>
  <c r="Y88" i="1"/>
  <c r="T90" i="1"/>
  <c r="T89" i="1"/>
  <c r="T88" i="1"/>
  <c r="BH94" i="1"/>
  <c r="BH93" i="1"/>
  <c r="BC94" i="1"/>
  <c r="BC93" i="1"/>
  <c r="AX94" i="1"/>
  <c r="AX93" i="1"/>
  <c r="AS94" i="1"/>
  <c r="AS93" i="1"/>
  <c r="AN94" i="1"/>
  <c r="AN93" i="1"/>
  <c r="AI94" i="1"/>
  <c r="AI93" i="1"/>
  <c r="AD94" i="1"/>
  <c r="AD93" i="1"/>
  <c r="Y94" i="1"/>
  <c r="Y93" i="1"/>
  <c r="T94" i="1"/>
  <c r="T93" i="1"/>
  <c r="O94" i="1"/>
  <c r="O93" i="1"/>
  <c r="T30" i="1"/>
  <c r="F31" i="1"/>
  <c r="J56" i="1" l="1"/>
  <c r="J57" i="1"/>
  <c r="J58" i="1"/>
  <c r="J55" i="1"/>
  <c r="O89" i="1"/>
  <c r="O90" i="1"/>
  <c r="O88" i="1"/>
  <c r="BH58" i="1"/>
  <c r="BH57" i="1"/>
  <c r="BH56" i="1"/>
  <c r="BH55" i="1"/>
  <c r="BH54" i="1"/>
  <c r="BH71" i="1"/>
  <c r="BH68" i="1"/>
  <c r="BH65" i="1"/>
  <c r="BH66" i="1"/>
  <c r="BH69" i="1"/>
  <c r="BH64" i="1"/>
  <c r="BH70" i="1"/>
  <c r="BH63" i="1"/>
  <c r="BH67" i="1"/>
  <c r="BH62" i="1"/>
  <c r="BC58" i="1"/>
  <c r="BC57" i="1"/>
  <c r="BC56" i="1"/>
  <c r="BC55" i="1"/>
  <c r="BC54" i="1"/>
  <c r="BC71" i="1"/>
  <c r="BC68" i="1"/>
  <c r="BC65" i="1"/>
  <c r="BC66" i="1"/>
  <c r="BC69" i="1"/>
  <c r="BC64" i="1"/>
  <c r="BC70" i="1"/>
  <c r="BC63" i="1"/>
  <c r="BC67" i="1"/>
  <c r="BC62" i="1"/>
  <c r="AX58" i="1"/>
  <c r="AX57" i="1"/>
  <c r="AX56" i="1"/>
  <c r="AX55" i="1"/>
  <c r="AX54" i="1"/>
  <c r="AX71" i="1"/>
  <c r="AX68" i="1"/>
  <c r="AX65" i="1"/>
  <c r="AX66" i="1"/>
  <c r="AX69" i="1"/>
  <c r="AX64" i="1"/>
  <c r="AX70" i="1"/>
  <c r="AX63" i="1"/>
  <c r="AX67" i="1"/>
  <c r="AX62" i="1"/>
  <c r="AS58" i="1"/>
  <c r="AS57" i="1"/>
  <c r="AS56" i="1"/>
  <c r="AS55" i="1"/>
  <c r="AS54" i="1"/>
  <c r="AS71" i="1"/>
  <c r="AS68" i="1"/>
  <c r="AS65" i="1"/>
  <c r="AS66" i="1"/>
  <c r="AS69" i="1"/>
  <c r="AS64" i="1"/>
  <c r="AS70" i="1"/>
  <c r="AS63" i="1"/>
  <c r="AS67" i="1"/>
  <c r="AS62" i="1"/>
  <c r="AN58" i="1"/>
  <c r="AN57" i="1"/>
  <c r="AN56" i="1"/>
  <c r="AN55" i="1"/>
  <c r="AN54" i="1"/>
  <c r="AN71" i="1"/>
  <c r="AN68" i="1"/>
  <c r="AN65" i="1"/>
  <c r="AN66" i="1"/>
  <c r="AN69" i="1"/>
  <c r="AN64" i="1"/>
  <c r="AN70" i="1"/>
  <c r="AN63" i="1"/>
  <c r="AN67" i="1"/>
  <c r="AN62" i="1"/>
  <c r="AI58" i="1"/>
  <c r="AI57" i="1"/>
  <c r="AI56" i="1"/>
  <c r="AI55" i="1"/>
  <c r="AI54" i="1"/>
  <c r="AI71" i="1"/>
  <c r="AI68" i="1"/>
  <c r="AI65" i="1"/>
  <c r="AI66" i="1"/>
  <c r="AI69" i="1"/>
  <c r="AI64" i="1"/>
  <c r="AI70" i="1"/>
  <c r="AI63" i="1"/>
  <c r="AI67" i="1"/>
  <c r="AI62" i="1"/>
  <c r="AD58" i="1"/>
  <c r="AD57" i="1"/>
  <c r="AD56" i="1"/>
  <c r="AD55" i="1"/>
  <c r="AD54" i="1"/>
  <c r="AD71" i="1"/>
  <c r="AD68" i="1"/>
  <c r="AD65" i="1"/>
  <c r="AD66" i="1"/>
  <c r="AD69" i="1"/>
  <c r="AD64" i="1"/>
  <c r="AD70" i="1"/>
  <c r="AD63" i="1"/>
  <c r="AD67" i="1"/>
  <c r="AD62" i="1"/>
  <c r="Y58" i="1"/>
  <c r="Y57" i="1"/>
  <c r="Y56" i="1"/>
  <c r="Y55" i="1"/>
  <c r="Y54" i="1"/>
  <c r="Y71" i="1"/>
  <c r="Y68" i="1"/>
  <c r="Y65" i="1"/>
  <c r="Y66" i="1"/>
  <c r="Y69" i="1"/>
  <c r="Y64" i="1"/>
  <c r="Y70" i="1"/>
  <c r="Y63" i="1"/>
  <c r="Y67" i="1"/>
  <c r="Y62" i="1"/>
  <c r="T67" i="1"/>
  <c r="T63" i="1"/>
  <c r="T70" i="1"/>
  <c r="T64" i="1"/>
  <c r="T69" i="1"/>
  <c r="T66" i="1"/>
  <c r="T65" i="1"/>
  <c r="T68" i="1"/>
  <c r="T71" i="1"/>
  <c r="T54" i="1"/>
  <c r="T55" i="1"/>
  <c r="T56" i="1"/>
  <c r="T57" i="1"/>
  <c r="T58" i="1"/>
  <c r="T62" i="1"/>
  <c r="AN38" i="1" l="1"/>
  <c r="BH38" i="1"/>
  <c r="AD61" i="1"/>
  <c r="AX61" i="1"/>
  <c r="Y61" i="1"/>
  <c r="AS61" i="1"/>
  <c r="AN61" i="1"/>
  <c r="BH61" i="1"/>
  <c r="AI61" i="1"/>
  <c r="BC61" i="1"/>
  <c r="T61" i="1"/>
  <c r="AD38" i="1"/>
  <c r="AX38" i="1"/>
  <c r="AI38" i="1"/>
  <c r="BC38" i="1"/>
  <c r="T38" i="1"/>
  <c r="Y38" i="1"/>
  <c r="AS38" i="1"/>
  <c r="J38" i="1"/>
  <c r="O58" i="1"/>
  <c r="E58" i="1" s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71" i="1"/>
  <c r="J71" i="1"/>
  <c r="I71" i="1"/>
  <c r="H71" i="1"/>
  <c r="G71" i="1"/>
  <c r="F71" i="1"/>
  <c r="O68" i="1"/>
  <c r="J68" i="1"/>
  <c r="I68" i="1"/>
  <c r="H68" i="1"/>
  <c r="G68" i="1"/>
  <c r="F68" i="1"/>
  <c r="J95" i="1"/>
  <c r="O65" i="1"/>
  <c r="J65" i="1"/>
  <c r="I65" i="1"/>
  <c r="H65" i="1"/>
  <c r="G65" i="1"/>
  <c r="F65" i="1"/>
  <c r="O66" i="1"/>
  <c r="J66" i="1"/>
  <c r="I66" i="1"/>
  <c r="H66" i="1"/>
  <c r="G66" i="1"/>
  <c r="F66" i="1"/>
  <c r="O69" i="1"/>
  <c r="J69" i="1"/>
  <c r="I69" i="1"/>
  <c r="H69" i="1"/>
  <c r="G69" i="1"/>
  <c r="F69" i="1"/>
  <c r="O64" i="1"/>
  <c r="J64" i="1"/>
  <c r="I64" i="1"/>
  <c r="H64" i="1"/>
  <c r="G64" i="1"/>
  <c r="F64" i="1"/>
  <c r="O67" i="1"/>
  <c r="O63" i="1"/>
  <c r="O70" i="1"/>
  <c r="O62" i="1"/>
  <c r="J62" i="1"/>
  <c r="I62" i="1"/>
  <c r="H62" i="1"/>
  <c r="G62" i="1"/>
  <c r="F62" i="1"/>
  <c r="K35" i="1"/>
  <c r="L35" i="1"/>
  <c r="N35" i="1"/>
  <c r="P35" i="1"/>
  <c r="Q35" i="1"/>
  <c r="R35" i="1"/>
  <c r="S35" i="1"/>
  <c r="U35" i="1"/>
  <c r="V35" i="1"/>
  <c r="W35" i="1"/>
  <c r="X35" i="1"/>
  <c r="Z35" i="1"/>
  <c r="AA35" i="1"/>
  <c r="AB35" i="1"/>
  <c r="AC35" i="1"/>
  <c r="AE35" i="1"/>
  <c r="AF35" i="1"/>
  <c r="AG35" i="1"/>
  <c r="AH35" i="1"/>
  <c r="AJ35" i="1"/>
  <c r="AK35" i="1"/>
  <c r="AL35" i="1"/>
  <c r="AM35" i="1"/>
  <c r="AO35" i="1"/>
  <c r="AP35" i="1"/>
  <c r="AQ35" i="1"/>
  <c r="AR35" i="1"/>
  <c r="AT35" i="1"/>
  <c r="AU35" i="1"/>
  <c r="AV35" i="1"/>
  <c r="AW35" i="1"/>
  <c r="AY35" i="1"/>
  <c r="AZ35" i="1"/>
  <c r="BA35" i="1"/>
  <c r="BB35" i="1"/>
  <c r="BD35" i="1"/>
  <c r="BE35" i="1"/>
  <c r="BF35" i="1"/>
  <c r="BG35" i="1"/>
  <c r="BI35" i="1"/>
  <c r="BJ35" i="1"/>
  <c r="BK35" i="1"/>
  <c r="BL35" i="1"/>
  <c r="K33" i="1"/>
  <c r="L33" i="1"/>
  <c r="M33" i="1"/>
  <c r="N33" i="1"/>
  <c r="P33" i="1"/>
  <c r="Q33" i="1"/>
  <c r="R33" i="1"/>
  <c r="O33" i="1" s="1"/>
  <c r="S33" i="1"/>
  <c r="U33" i="1"/>
  <c r="V33" i="1"/>
  <c r="W33" i="1"/>
  <c r="X33" i="1"/>
  <c r="Z33" i="1"/>
  <c r="AA33" i="1"/>
  <c r="AB33" i="1"/>
  <c r="AC33" i="1"/>
  <c r="AE33" i="1"/>
  <c r="AF33" i="1"/>
  <c r="AG33" i="1"/>
  <c r="AH33" i="1"/>
  <c r="AJ33" i="1"/>
  <c r="AK33" i="1"/>
  <c r="AL33" i="1"/>
  <c r="AM33" i="1"/>
  <c r="AO33" i="1"/>
  <c r="AP33" i="1"/>
  <c r="AQ33" i="1"/>
  <c r="AR33" i="1"/>
  <c r="AT33" i="1"/>
  <c r="AU33" i="1"/>
  <c r="AV33" i="1"/>
  <c r="AW33" i="1"/>
  <c r="AY33" i="1"/>
  <c r="AZ33" i="1"/>
  <c r="BA33" i="1"/>
  <c r="BB33" i="1"/>
  <c r="BD33" i="1"/>
  <c r="BE33" i="1"/>
  <c r="BF33" i="1"/>
  <c r="BG33" i="1"/>
  <c r="BI33" i="1"/>
  <c r="BJ33" i="1"/>
  <c r="BK33" i="1"/>
  <c r="BL33" i="1"/>
  <c r="AN37" i="1" l="1"/>
  <c r="AX37" i="1"/>
  <c r="O61" i="1"/>
  <c r="G38" i="1"/>
  <c r="AI37" i="1"/>
  <c r="H38" i="1"/>
  <c r="I38" i="1"/>
  <c r="Y37" i="1"/>
  <c r="O38" i="1"/>
  <c r="F38" i="1"/>
  <c r="BH37" i="1"/>
  <c r="AD37" i="1"/>
  <c r="T37" i="1"/>
  <c r="AS37" i="1"/>
  <c r="BC37" i="1"/>
  <c r="E56" i="1"/>
  <c r="E38" i="1" s="1"/>
  <c r="E64" i="1"/>
  <c r="E65" i="1"/>
  <c r="E71" i="1"/>
  <c r="E62" i="1"/>
  <c r="AF32" i="1"/>
  <c r="AY32" i="1"/>
  <c r="AL32" i="1"/>
  <c r="X32" i="1"/>
  <c r="AB32" i="1"/>
  <c r="BL32" i="1"/>
  <c r="AU32" i="1"/>
  <c r="AK32" i="1"/>
  <c r="AQ32" i="1"/>
  <c r="K32" i="1"/>
  <c r="AT32" i="1"/>
  <c r="S32" i="1"/>
  <c r="AJ32" i="1"/>
  <c r="L32" i="1"/>
  <c r="BB32" i="1"/>
  <c r="BK32" i="1"/>
  <c r="AZ32" i="1"/>
  <c r="BG32" i="1"/>
  <c r="N32" i="1"/>
  <c r="BJ32" i="1"/>
  <c r="BI32" i="1"/>
  <c r="AE32" i="1"/>
  <c r="U32" i="1"/>
  <c r="AV32" i="1"/>
  <c r="AR32" i="1"/>
  <c r="BA32" i="1"/>
  <c r="V32" i="1"/>
  <c r="AM32" i="1"/>
  <c r="AC32" i="1"/>
  <c r="AA32" i="1"/>
  <c r="E68" i="1"/>
  <c r="W32" i="1"/>
  <c r="BD32" i="1"/>
  <c r="P32" i="1"/>
  <c r="BF32" i="1"/>
  <c r="AP32" i="1"/>
  <c r="AH32" i="1"/>
  <c r="Z32" i="1"/>
  <c r="R32" i="1"/>
  <c r="BE32" i="1"/>
  <c r="AW32" i="1"/>
  <c r="AO32" i="1"/>
  <c r="AG32" i="1"/>
  <c r="Q32" i="1"/>
  <c r="E66" i="1"/>
  <c r="E69" i="1"/>
  <c r="T36" i="1"/>
  <c r="T35" i="1" s="1"/>
  <c r="O36" i="1"/>
  <c r="O35" i="1" s="1"/>
  <c r="O32" i="1" s="1"/>
  <c r="M36" i="1"/>
  <c r="M35" i="1" s="1"/>
  <c r="M32" i="1" s="1"/>
  <c r="O37" i="1" l="1"/>
  <c r="BH36" i="1"/>
  <c r="BH35" i="1" s="1"/>
  <c r="BC36" i="1"/>
  <c r="BC35" i="1" s="1"/>
  <c r="AX36" i="1"/>
  <c r="AX35" i="1" s="1"/>
  <c r="AS36" i="1"/>
  <c r="AS35" i="1" s="1"/>
  <c r="AN36" i="1"/>
  <c r="AN35" i="1" s="1"/>
  <c r="AI36" i="1"/>
  <c r="AI35" i="1" s="1"/>
  <c r="AD36" i="1"/>
  <c r="AD35" i="1" s="1"/>
  <c r="Y36" i="1"/>
  <c r="Y35" i="1" s="1"/>
  <c r="J36" i="1"/>
  <c r="J35" i="1" s="1"/>
  <c r="I36" i="1"/>
  <c r="I35" i="1" s="1"/>
  <c r="H36" i="1"/>
  <c r="H35" i="1" s="1"/>
  <c r="G36" i="1"/>
  <c r="G35" i="1" s="1"/>
  <c r="F36" i="1"/>
  <c r="F35" i="1" s="1"/>
  <c r="E36" i="1" l="1"/>
  <c r="E35" i="1" s="1"/>
  <c r="O123" i="1" l="1"/>
  <c r="T123" i="1"/>
  <c r="Y123" i="1"/>
  <c r="AD123" i="1"/>
  <c r="AI123" i="1"/>
  <c r="AN123" i="1"/>
  <c r="AS123" i="1"/>
  <c r="AX123" i="1"/>
  <c r="BC123" i="1"/>
  <c r="BH123" i="1"/>
  <c r="BH121" i="1"/>
  <c r="BC121" i="1"/>
  <c r="AX121" i="1"/>
  <c r="AS121" i="1"/>
  <c r="AN121" i="1"/>
  <c r="AI121" i="1"/>
  <c r="AD121" i="1"/>
  <c r="Y121" i="1"/>
  <c r="T121" i="1"/>
  <c r="O121" i="1"/>
  <c r="BH104" i="1"/>
  <c r="BH103" i="1"/>
  <c r="BH102" i="1"/>
  <c r="BH101" i="1"/>
  <c r="BH100" i="1"/>
  <c r="BH99" i="1"/>
  <c r="BH98" i="1"/>
  <c r="BH97" i="1"/>
  <c r="BC104" i="1"/>
  <c r="BC103" i="1"/>
  <c r="BC102" i="1"/>
  <c r="BC101" i="1"/>
  <c r="BC100" i="1"/>
  <c r="BC99" i="1"/>
  <c r="BC98" i="1"/>
  <c r="BC97" i="1"/>
  <c r="AX104" i="1"/>
  <c r="AX103" i="1"/>
  <c r="AX102" i="1"/>
  <c r="AX101" i="1"/>
  <c r="AX100" i="1"/>
  <c r="AX99" i="1"/>
  <c r="AX98" i="1"/>
  <c r="AX97" i="1"/>
  <c r="AS104" i="1"/>
  <c r="AS103" i="1"/>
  <c r="AS102" i="1"/>
  <c r="AS101" i="1"/>
  <c r="AS100" i="1"/>
  <c r="AS99" i="1"/>
  <c r="AS98" i="1"/>
  <c r="AS97" i="1"/>
  <c r="AN104" i="1"/>
  <c r="AN103" i="1"/>
  <c r="AN102" i="1"/>
  <c r="AN101" i="1"/>
  <c r="AN100" i="1"/>
  <c r="AN99" i="1"/>
  <c r="AN98" i="1"/>
  <c r="AN97" i="1"/>
  <c r="AI104" i="1"/>
  <c r="AI103" i="1"/>
  <c r="AI102" i="1"/>
  <c r="AI101" i="1"/>
  <c r="AI100" i="1"/>
  <c r="AI99" i="1"/>
  <c r="AI98" i="1"/>
  <c r="AI97" i="1"/>
  <c r="AD104" i="1"/>
  <c r="AD103" i="1"/>
  <c r="AD102" i="1"/>
  <c r="AD101" i="1"/>
  <c r="AD100" i="1"/>
  <c r="AD99" i="1"/>
  <c r="AD98" i="1"/>
  <c r="AD97" i="1"/>
  <c r="Y104" i="1"/>
  <c r="Y103" i="1"/>
  <c r="Y102" i="1"/>
  <c r="Y101" i="1"/>
  <c r="Y100" i="1"/>
  <c r="Y99" i="1"/>
  <c r="Y98" i="1"/>
  <c r="Y97" i="1"/>
  <c r="T104" i="1"/>
  <c r="T103" i="1"/>
  <c r="T102" i="1"/>
  <c r="T101" i="1"/>
  <c r="T100" i="1"/>
  <c r="T99" i="1"/>
  <c r="T98" i="1"/>
  <c r="T97" i="1"/>
  <c r="O98" i="1"/>
  <c r="O99" i="1"/>
  <c r="O100" i="1"/>
  <c r="O101" i="1"/>
  <c r="O102" i="1"/>
  <c r="O103" i="1"/>
  <c r="O104" i="1"/>
  <c r="O97" i="1"/>
  <c r="BH34" i="1"/>
  <c r="BH33" i="1" s="1"/>
  <c r="BH32" i="1" s="1"/>
  <c r="BC34" i="1"/>
  <c r="BC33" i="1" s="1"/>
  <c r="BC32" i="1" s="1"/>
  <c r="AX34" i="1"/>
  <c r="AX33" i="1" s="1"/>
  <c r="AX32" i="1" s="1"/>
  <c r="AS34" i="1"/>
  <c r="AS33" i="1" s="1"/>
  <c r="AS32" i="1" s="1"/>
  <c r="AN34" i="1"/>
  <c r="AN33" i="1" s="1"/>
  <c r="AN32" i="1" s="1"/>
  <c r="AI34" i="1"/>
  <c r="AI33" i="1" s="1"/>
  <c r="AI32" i="1" s="1"/>
  <c r="AD34" i="1"/>
  <c r="AD33" i="1" s="1"/>
  <c r="AD32" i="1" s="1"/>
  <c r="Y34" i="1"/>
  <c r="Y33" i="1" s="1"/>
  <c r="Y32" i="1" s="1"/>
  <c r="T34" i="1"/>
  <c r="T33" i="1" s="1"/>
  <c r="T32" i="1" s="1"/>
  <c r="BH31" i="1"/>
  <c r="BH30" i="1"/>
  <c r="BC31" i="1"/>
  <c r="BC30" i="1"/>
  <c r="AX31" i="1"/>
  <c r="AX30" i="1"/>
  <c r="AS31" i="1"/>
  <c r="AS30" i="1"/>
  <c r="AN31" i="1"/>
  <c r="AN30" i="1"/>
  <c r="AI31" i="1"/>
  <c r="AI30" i="1"/>
  <c r="AD31" i="1"/>
  <c r="AD30" i="1"/>
  <c r="Y31" i="1"/>
  <c r="Y30" i="1"/>
  <c r="T96" i="1" l="1"/>
  <c r="Y96" i="1"/>
  <c r="AI96" i="1"/>
  <c r="AX96" i="1"/>
  <c r="AD96" i="1"/>
  <c r="AN96" i="1"/>
  <c r="AS96" i="1"/>
  <c r="BC96" i="1"/>
  <c r="BH96" i="1"/>
  <c r="O96" i="1"/>
  <c r="J70" i="1"/>
  <c r="I70" i="1"/>
  <c r="H70" i="1"/>
  <c r="G70" i="1"/>
  <c r="F70" i="1"/>
  <c r="E70" i="1" l="1"/>
  <c r="H123" i="1"/>
  <c r="H122" i="1" s="1"/>
  <c r="I123" i="1"/>
  <c r="I122" i="1" s="1"/>
  <c r="J123" i="1"/>
  <c r="J122" i="1" s="1"/>
  <c r="G123" i="1"/>
  <c r="G122" i="1" s="1"/>
  <c r="F123" i="1"/>
  <c r="F122" i="1" s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P95" i="1"/>
  <c r="P92" i="1" s="1"/>
  <c r="Q95" i="1"/>
  <c r="Q92" i="1" s="1"/>
  <c r="U95" i="1"/>
  <c r="U92" i="1" s="1"/>
  <c r="V92" i="1"/>
  <c r="W92" i="1"/>
  <c r="X95" i="1"/>
  <c r="X92" i="1" s="1"/>
  <c r="Z92" i="1"/>
  <c r="AA92" i="1"/>
  <c r="AB92" i="1"/>
  <c r="AC92" i="1"/>
  <c r="AE92" i="1"/>
  <c r="AF92" i="1"/>
  <c r="AG92" i="1"/>
  <c r="AH92" i="1"/>
  <c r="AJ95" i="1"/>
  <c r="AJ92" i="1" s="1"/>
  <c r="AK95" i="1"/>
  <c r="AK92" i="1" s="1"/>
  <c r="AL95" i="1"/>
  <c r="AL92" i="1" s="1"/>
  <c r="AM95" i="1"/>
  <c r="AM92" i="1" s="1"/>
  <c r="AO95" i="1"/>
  <c r="AO92" i="1" s="1"/>
  <c r="AP95" i="1"/>
  <c r="AP92" i="1" s="1"/>
  <c r="AQ95" i="1"/>
  <c r="AQ92" i="1" s="1"/>
  <c r="AR95" i="1"/>
  <c r="AR92" i="1" s="1"/>
  <c r="AT95" i="1"/>
  <c r="AT92" i="1" s="1"/>
  <c r="AU95" i="1"/>
  <c r="AU92" i="1" s="1"/>
  <c r="AV95" i="1"/>
  <c r="AV92" i="1" s="1"/>
  <c r="AW95" i="1"/>
  <c r="AW92" i="1" s="1"/>
  <c r="AY95" i="1"/>
  <c r="AY92" i="1" s="1"/>
  <c r="AZ95" i="1"/>
  <c r="AZ92" i="1" s="1"/>
  <c r="BA95" i="1"/>
  <c r="BA92" i="1" s="1"/>
  <c r="BB95" i="1"/>
  <c r="BB92" i="1" s="1"/>
  <c r="BD95" i="1"/>
  <c r="BD92" i="1" s="1"/>
  <c r="BE95" i="1"/>
  <c r="BE92" i="1" s="1"/>
  <c r="BF95" i="1"/>
  <c r="BF92" i="1" s="1"/>
  <c r="BG95" i="1"/>
  <c r="BG92" i="1" s="1"/>
  <c r="BI95" i="1"/>
  <c r="BI92" i="1" s="1"/>
  <c r="BJ95" i="1"/>
  <c r="BJ92" i="1" s="1"/>
  <c r="BK95" i="1"/>
  <c r="BK92" i="1" s="1"/>
  <c r="BL95" i="1"/>
  <c r="BL92" i="1" s="1"/>
  <c r="E104" i="1"/>
  <c r="I104" i="1"/>
  <c r="H104" i="1"/>
  <c r="G104" i="1"/>
  <c r="F104" i="1"/>
  <c r="M88" i="1"/>
  <c r="M87" i="1" s="1"/>
  <c r="M86" i="1" s="1"/>
  <c r="J63" i="1"/>
  <c r="I63" i="1"/>
  <c r="H63" i="1"/>
  <c r="G63" i="1"/>
  <c r="F63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1" i="1"/>
  <c r="J31" i="1"/>
  <c r="I31" i="1"/>
  <c r="H31" i="1"/>
  <c r="G31" i="1"/>
  <c r="J94" i="1"/>
  <c r="E94" i="1" s="1"/>
  <c r="I94" i="1"/>
  <c r="H94" i="1"/>
  <c r="G94" i="1"/>
  <c r="F94" i="1"/>
  <c r="J93" i="1"/>
  <c r="I93" i="1"/>
  <c r="H93" i="1"/>
  <c r="G93" i="1"/>
  <c r="F93" i="1"/>
  <c r="I103" i="1"/>
  <c r="H103" i="1"/>
  <c r="G103" i="1"/>
  <c r="F103" i="1"/>
  <c r="E93" i="1" l="1"/>
  <c r="J92" i="1"/>
  <c r="BI91" i="1"/>
  <c r="BI87" i="1" s="1"/>
  <c r="BI86" i="1" s="1"/>
  <c r="AE91" i="1"/>
  <c r="AE87" i="1" s="1"/>
  <c r="AE86" i="1" s="1"/>
  <c r="BG91" i="1"/>
  <c r="BG87" i="1" s="1"/>
  <c r="BG86" i="1" s="1"/>
  <c r="AW91" i="1"/>
  <c r="AW87" i="1" s="1"/>
  <c r="AW86" i="1" s="1"/>
  <c r="AM91" i="1"/>
  <c r="AM87" i="1" s="1"/>
  <c r="AM86" i="1" s="1"/>
  <c r="AC87" i="1"/>
  <c r="AC86" i="1" s="1"/>
  <c r="AY91" i="1"/>
  <c r="AY87" i="1" s="1"/>
  <c r="AY86" i="1" s="1"/>
  <c r="BF91" i="1"/>
  <c r="BF87" i="1" s="1"/>
  <c r="BF86" i="1" s="1"/>
  <c r="AV91" i="1"/>
  <c r="AV87" i="1" s="1"/>
  <c r="AV86" i="1" s="1"/>
  <c r="AL91" i="1"/>
  <c r="AL87" i="1" s="1"/>
  <c r="AL86" i="1" s="1"/>
  <c r="AB87" i="1"/>
  <c r="AB86" i="1" s="1"/>
  <c r="AK91" i="1"/>
  <c r="AK87" i="1" s="1"/>
  <c r="AK86" i="1" s="1"/>
  <c r="BD91" i="1"/>
  <c r="BD87" i="1" s="1"/>
  <c r="BD86" i="1" s="1"/>
  <c r="Z91" i="1"/>
  <c r="Z87" i="1" s="1"/>
  <c r="Z86" i="1" s="1"/>
  <c r="E31" i="1"/>
  <c r="BL91" i="1"/>
  <c r="BL87" i="1" s="1"/>
  <c r="BL86" i="1" s="1"/>
  <c r="AR91" i="1"/>
  <c r="AR87" i="1" s="1"/>
  <c r="AR86" i="1" s="1"/>
  <c r="X91" i="1"/>
  <c r="X87" i="1" s="1"/>
  <c r="X86" i="1" s="1"/>
  <c r="BK91" i="1"/>
  <c r="BK87" i="1" s="1"/>
  <c r="BK86" i="1" s="1"/>
  <c r="BA91" i="1"/>
  <c r="BA87" i="1" s="1"/>
  <c r="BA86" i="1" s="1"/>
  <c r="AQ91" i="1"/>
  <c r="AQ87" i="1" s="1"/>
  <c r="AQ86" i="1" s="1"/>
  <c r="AG87" i="1"/>
  <c r="AG86" i="1" s="1"/>
  <c r="W87" i="1"/>
  <c r="W86" i="1" s="1"/>
  <c r="AU91" i="1"/>
  <c r="AU87" i="1" s="1"/>
  <c r="AU86" i="1" s="1"/>
  <c r="BB91" i="1"/>
  <c r="BB87" i="1" s="1"/>
  <c r="BB86" i="1" s="1"/>
  <c r="AH87" i="1"/>
  <c r="AH86" i="1" s="1"/>
  <c r="AP91" i="1"/>
  <c r="AP87" i="1" s="1"/>
  <c r="AP86" i="1" s="1"/>
  <c r="V87" i="1"/>
  <c r="V86" i="1" s="1"/>
  <c r="E103" i="1"/>
  <c r="E63" i="1"/>
  <c r="BH95" i="1"/>
  <c r="BH92" i="1" s="1"/>
  <c r="BJ91" i="1"/>
  <c r="BJ87" i="1" s="1"/>
  <c r="BJ86" i="1" s="1"/>
  <c r="AS95" i="1"/>
  <c r="AS92" i="1" s="1"/>
  <c r="AT91" i="1"/>
  <c r="AT87" i="1" s="1"/>
  <c r="AT86" i="1" s="1"/>
  <c r="AX95" i="1"/>
  <c r="AX92" i="1" s="1"/>
  <c r="AZ91" i="1"/>
  <c r="AZ87" i="1" s="1"/>
  <c r="AZ86" i="1" s="1"/>
  <c r="AI95" i="1"/>
  <c r="AI92" i="1" s="1"/>
  <c r="AJ91" i="1"/>
  <c r="AJ87" i="1" s="1"/>
  <c r="AJ86" i="1" s="1"/>
  <c r="P91" i="1"/>
  <c r="P87" i="1" s="1"/>
  <c r="P86" i="1" s="1"/>
  <c r="F95" i="1"/>
  <c r="F92" i="1" s="1"/>
  <c r="T95" i="1"/>
  <c r="T92" i="1" s="1"/>
  <c r="U91" i="1"/>
  <c r="U87" i="1" s="1"/>
  <c r="U86" i="1" s="1"/>
  <c r="Y92" i="1"/>
  <c r="AA87" i="1"/>
  <c r="AA86" i="1" s="1"/>
  <c r="S87" i="1"/>
  <c r="S86" i="1" s="1"/>
  <c r="I95" i="1"/>
  <c r="I92" i="1" s="1"/>
  <c r="AD92" i="1"/>
  <c r="AF87" i="1"/>
  <c r="AF86" i="1" s="1"/>
  <c r="H95" i="1"/>
  <c r="H92" i="1" s="1"/>
  <c r="R87" i="1"/>
  <c r="R86" i="1" s="1"/>
  <c r="BC95" i="1"/>
  <c r="BC92" i="1" s="1"/>
  <c r="BE91" i="1"/>
  <c r="BE87" i="1" s="1"/>
  <c r="BE86" i="1" s="1"/>
  <c r="AN95" i="1"/>
  <c r="AN92" i="1" s="1"/>
  <c r="AO91" i="1"/>
  <c r="AO87" i="1" s="1"/>
  <c r="AO86" i="1" s="1"/>
  <c r="O95" i="1"/>
  <c r="O92" i="1" s="1"/>
  <c r="G95" i="1"/>
  <c r="G92" i="1" s="1"/>
  <c r="Q91" i="1"/>
  <c r="Q87" i="1" s="1"/>
  <c r="Q86" i="1" s="1"/>
  <c r="E123" i="1"/>
  <c r="E122" i="1" s="1"/>
  <c r="M120" i="1"/>
  <c r="L120" i="1"/>
  <c r="K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AR120" i="1"/>
  <c r="AS120" i="1"/>
  <c r="AT120" i="1"/>
  <c r="AU120" i="1"/>
  <c r="AV120" i="1"/>
  <c r="AW120" i="1"/>
  <c r="AX120" i="1"/>
  <c r="AY120" i="1"/>
  <c r="AZ120" i="1"/>
  <c r="BA120" i="1"/>
  <c r="BB120" i="1"/>
  <c r="BC120" i="1"/>
  <c r="BD120" i="1"/>
  <c r="BE120" i="1"/>
  <c r="BF120" i="1"/>
  <c r="BG120" i="1"/>
  <c r="BH120" i="1"/>
  <c r="BI120" i="1"/>
  <c r="BJ120" i="1"/>
  <c r="BK120" i="1"/>
  <c r="BL120" i="1"/>
  <c r="J121" i="1"/>
  <c r="J120" i="1" s="1"/>
  <c r="I121" i="1"/>
  <c r="I120" i="1" s="1"/>
  <c r="H121" i="1"/>
  <c r="H120" i="1" s="1"/>
  <c r="G121" i="1"/>
  <c r="G120" i="1" s="1"/>
  <c r="F121" i="1"/>
  <c r="F120" i="1" s="1"/>
  <c r="E102" i="1"/>
  <c r="I102" i="1"/>
  <c r="H102" i="1"/>
  <c r="G102" i="1"/>
  <c r="F102" i="1"/>
  <c r="E101" i="1"/>
  <c r="I101" i="1"/>
  <c r="H101" i="1"/>
  <c r="G101" i="1"/>
  <c r="F101" i="1"/>
  <c r="E100" i="1"/>
  <c r="I100" i="1"/>
  <c r="H100" i="1"/>
  <c r="G100" i="1"/>
  <c r="F100" i="1"/>
  <c r="E98" i="1"/>
  <c r="I98" i="1"/>
  <c r="H98" i="1"/>
  <c r="G98" i="1"/>
  <c r="F98" i="1"/>
  <c r="E99" i="1"/>
  <c r="I99" i="1"/>
  <c r="H99" i="1"/>
  <c r="G99" i="1"/>
  <c r="F99" i="1"/>
  <c r="I97" i="1"/>
  <c r="H97" i="1"/>
  <c r="F97" i="1"/>
  <c r="J91" i="1"/>
  <c r="J90" i="1"/>
  <c r="E90" i="1" s="1"/>
  <c r="I90" i="1"/>
  <c r="H90" i="1"/>
  <c r="G90" i="1"/>
  <c r="F90" i="1"/>
  <c r="J89" i="1"/>
  <c r="E89" i="1" s="1"/>
  <c r="I89" i="1"/>
  <c r="H89" i="1"/>
  <c r="G89" i="1"/>
  <c r="F89" i="1"/>
  <c r="J88" i="1"/>
  <c r="I88" i="1"/>
  <c r="H88" i="1"/>
  <c r="G88" i="1"/>
  <c r="F88" i="1"/>
  <c r="M78" i="1"/>
  <c r="M73" i="1" s="1"/>
  <c r="J81" i="1"/>
  <c r="E81" i="1" s="1"/>
  <c r="I81" i="1"/>
  <c r="G81" i="1"/>
  <c r="F81" i="1"/>
  <c r="J80" i="1"/>
  <c r="E80" i="1" s="1"/>
  <c r="I80" i="1"/>
  <c r="G80" i="1"/>
  <c r="F80" i="1"/>
  <c r="J79" i="1"/>
  <c r="E79" i="1" s="1"/>
  <c r="I79" i="1"/>
  <c r="G79" i="1"/>
  <c r="F79" i="1"/>
  <c r="I78" i="1"/>
  <c r="G78" i="1"/>
  <c r="F78" i="1"/>
  <c r="J77" i="1"/>
  <c r="E77" i="1" s="1"/>
  <c r="I77" i="1"/>
  <c r="G77" i="1"/>
  <c r="F77" i="1"/>
  <c r="J75" i="1"/>
  <c r="E75" i="1" s="1"/>
  <c r="I75" i="1"/>
  <c r="G75" i="1"/>
  <c r="F75" i="1"/>
  <c r="J67" i="1"/>
  <c r="J61" i="1" s="1"/>
  <c r="I67" i="1"/>
  <c r="H67" i="1"/>
  <c r="G67" i="1"/>
  <c r="F67" i="1"/>
  <c r="F61" i="1" s="1"/>
  <c r="AF10" i="1" l="1"/>
  <c r="AA10" i="1"/>
  <c r="AK10" i="1"/>
  <c r="AH10" i="1"/>
  <c r="AC10" i="1"/>
  <c r="F96" i="1"/>
  <c r="I61" i="1"/>
  <c r="I37" i="1" s="1"/>
  <c r="H61" i="1"/>
  <c r="H37" i="1" s="1"/>
  <c r="F37" i="1"/>
  <c r="J37" i="1"/>
  <c r="AM10" i="1"/>
  <c r="G61" i="1"/>
  <c r="G37" i="1" s="1"/>
  <c r="G96" i="1"/>
  <c r="H96" i="1"/>
  <c r="I96" i="1"/>
  <c r="H78" i="1"/>
  <c r="H73" i="1" s="1"/>
  <c r="J87" i="1"/>
  <c r="J86" i="1" s="1"/>
  <c r="I91" i="1"/>
  <c r="I87" i="1" s="1"/>
  <c r="I86" i="1" s="1"/>
  <c r="H91" i="1"/>
  <c r="H87" i="1" s="1"/>
  <c r="H86" i="1" s="1"/>
  <c r="AN91" i="1"/>
  <c r="AN87" i="1" s="1"/>
  <c r="AN86" i="1" s="1"/>
  <c r="BH91" i="1"/>
  <c r="BH87" i="1" s="1"/>
  <c r="BH86" i="1" s="1"/>
  <c r="F91" i="1"/>
  <c r="F87" i="1" s="1"/>
  <c r="F86" i="1" s="1"/>
  <c r="Y91" i="1"/>
  <c r="Y87" i="1" s="1"/>
  <c r="Y86" i="1" s="1"/>
  <c r="T91" i="1"/>
  <c r="T87" i="1" s="1"/>
  <c r="T86" i="1" s="1"/>
  <c r="AI91" i="1"/>
  <c r="AI87" i="1" s="1"/>
  <c r="AI86" i="1" s="1"/>
  <c r="AS91" i="1"/>
  <c r="AS87" i="1" s="1"/>
  <c r="AS86" i="1" s="1"/>
  <c r="AD91" i="1"/>
  <c r="AD87" i="1" s="1"/>
  <c r="AD86" i="1" s="1"/>
  <c r="G91" i="1"/>
  <c r="G87" i="1" s="1"/>
  <c r="G86" i="1" s="1"/>
  <c r="BC91" i="1"/>
  <c r="BC87" i="1" s="1"/>
  <c r="BC86" i="1" s="1"/>
  <c r="AX91" i="1"/>
  <c r="AX87" i="1" s="1"/>
  <c r="AX86" i="1" s="1"/>
  <c r="E95" i="1"/>
  <c r="E92" i="1" s="1"/>
  <c r="O91" i="1"/>
  <c r="O87" i="1" s="1"/>
  <c r="O86" i="1" s="1"/>
  <c r="J78" i="1"/>
  <c r="E78" i="1" s="1"/>
  <c r="E97" i="1"/>
  <c r="E96" i="1" s="1"/>
  <c r="E121" i="1"/>
  <c r="E120" i="1" s="1"/>
  <c r="E88" i="1"/>
  <c r="E67" i="1"/>
  <c r="E61" i="1" s="1"/>
  <c r="I74" i="1"/>
  <c r="I73" i="1" s="1"/>
  <c r="F74" i="1"/>
  <c r="F73" i="1" s="1"/>
  <c r="G74" i="1"/>
  <c r="G73" i="1" s="1"/>
  <c r="I34" i="1"/>
  <c r="I33" i="1" s="1"/>
  <c r="I32" i="1" s="1"/>
  <c r="F34" i="1"/>
  <c r="F33" i="1" s="1"/>
  <c r="F32" i="1" s="1"/>
  <c r="G34" i="1"/>
  <c r="G33" i="1" s="1"/>
  <c r="G32" i="1" s="1"/>
  <c r="I30" i="1"/>
  <c r="G30" i="1"/>
  <c r="F30" i="1"/>
  <c r="F29" i="1" s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74" i="1"/>
  <c r="J73" i="1" s="1"/>
  <c r="E37" i="1" l="1"/>
  <c r="E74" i="1"/>
  <c r="E73" i="1" s="1"/>
  <c r="E91" i="1"/>
  <c r="E87" i="1" s="1"/>
  <c r="G29" i="1"/>
  <c r="I29" i="1"/>
  <c r="I11" i="1"/>
  <c r="I10" i="1" s="1"/>
  <c r="G11" i="1"/>
  <c r="J34" i="1"/>
  <c r="H34" i="1"/>
  <c r="H33" i="1" s="1"/>
  <c r="H32" i="1" s="1"/>
  <c r="G10" i="1" l="1"/>
  <c r="E86" i="1"/>
  <c r="E34" i="1"/>
  <c r="E33" i="1" s="1"/>
  <c r="E32" i="1" s="1"/>
  <c r="J33" i="1"/>
  <c r="J32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H30" i="1" l="1"/>
  <c r="J30" i="1"/>
  <c r="J29" i="1" s="1"/>
  <c r="H29" i="1" l="1"/>
  <c r="H10" i="1" s="1"/>
  <c r="E30" i="1"/>
  <c r="E29" i="1" s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<sst xmlns="http://schemas.openxmlformats.org/spreadsheetml/2006/main" count="568" uniqueCount="283">
  <si>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</si>
  <si>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</si>
  <si>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</si>
  <si>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</si>
  <si>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</si>
  <si>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</si>
  <si>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</si>
  <si>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</si>
  <si>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</si>
  <si>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</si>
  <si>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</si>
  <si>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</si>
  <si>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</si>
  <si>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</si>
  <si>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</si>
  <si>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</si>
  <si>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</si>
  <si>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</si>
  <si>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</si>
  <si>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</si>
  <si>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</si>
  <si>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</si>
  <si>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</si>
  <si>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</si>
  <si>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</si>
  <si>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</si>
  <si>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</si>
  <si>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</si>
  <si>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</si>
  <si>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</si>
  <si>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</si>
  <si>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</si>
  <si>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</si>
  <si>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</si>
  <si>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</si>
  <si>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</si>
  <si>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</si>
  <si>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</si>
  <si>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</si>
  <si>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</si>
  <si>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</si>
  <si>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</si>
  <si>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</si>
  <si>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</si>
  <si>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</si>
  <si>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</si>
  <si>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</si>
  <si>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</si>
  <si>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</si>
  <si>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</si>
  <si>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</si>
  <si>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</si>
  <si>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</si>
  <si>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</si>
  <si>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</si>
  <si>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</si>
  <si>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содержание земельных участков, находящихся в собственности муниципальных образований, предназначенных под складирование отходов;</t>
  </si>
  <si>
    <t>2.2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</si>
  <si>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</si>
  <si>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</si>
  <si>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</si>
  <si>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</si>
  <si>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</si>
  <si>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</si>
  <si>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</si>
  <si>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</si>
  <si>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</si>
  <si>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</si>
  <si>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</si>
  <si>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</si>
  <si>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</si>
  <si>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</si>
  <si>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</si>
  <si>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</si>
  <si>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</si>
  <si>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</si>
  <si>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</si>
  <si>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</si>
  <si>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</si>
  <si>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</si>
  <si>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</si>
  <si>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</si>
  <si>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</si>
  <si>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</si>
  <si>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</si>
  <si>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</si>
  <si>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</si>
  <si>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</si>
  <si>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</si>
  <si>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</si>
  <si>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</si>
  <si>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</si>
  <si>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</si>
  <si>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</si>
  <si>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</si>
  <si>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</si>
  <si>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</si>
  <si>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</si>
  <si>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</si>
  <si>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</si>
  <si>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</si>
  <si>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</si>
  <si>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</si>
  <si>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</si>
  <si>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</si>
  <si>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</si>
  <si>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</si>
  <si>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</si>
  <si>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</si>
  <si>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</si>
  <si>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</si>
  <si>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</si>
  <si>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</si>
  <si>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</si>
  <si>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</si>
  <si>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</si>
  <si>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</si>
  <si>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</si>
  <si>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</si>
  <si>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</si>
  <si>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</si>
  <si>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</si>
  <si>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</si>
  <si>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</si>
  <si>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</si>
  <si>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</si>
  <si>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</si>
  <si>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</si>
  <si>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</si>
  <si>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</si>
  <si>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</si>
  <si>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</si>
  <si>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</si>
  <si>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</si>
  <si>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</si>
  <si>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</si>
  <si>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</si>
  <si>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</si>
  <si>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</si>
  <si>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</si>
  <si>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</si>
  <si>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</si>
  <si>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</si>
  <si>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</si>
  <si>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</si>
  <si>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</si>
  <si>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</si>
  <si>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</si>
  <si>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"Андегский сельсовет" Ненецкого автономного округа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</si>
  <si>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</si>
  <si>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</si>
  <si>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</si>
  <si>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</si>
  <si>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</si>
  <si>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</si>
  <si>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</si>
  <si>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</si>
  <si>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</si>
  <si>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</si>
  <si>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</si>
  <si>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</si>
  <si>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</si>
  <si>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</si>
  <si>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</si>
  <si>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</si>
  <si>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</si>
  <si>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</si>
  <si>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</si>
  <si>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</si>
  <si>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</si>
  <si>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</si>
  <si>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</si>
  <si>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</si>
  <si>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</si>
  <si>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</si>
  <si>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</si>
  <si>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</si>
  <si>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</si>
  <si>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</si>
  <si>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</si>
  <si>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</si>
  <si>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</si>
  <si>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</si>
  <si>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</si>
  <si>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</si>
  <si>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</si>
  <si>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</si>
  <si>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</si>
  <si>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</si>
  <si>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</si>
  <si>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</si>
  <si>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</si>
  <si>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</si>
  <si>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</si>
  <si>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</si>
  <si>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</si>
  <si>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</si>
  <si>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</si>
  <si>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</si>
  <si>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</si>
  <si>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</si>
  <si>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</si>
  <si>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</si>
  <si>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</si>
  <si>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</si>
  <si>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</si>
  <si>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</si>
  <si>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</si>
  <si>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</si>
  <si>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</si>
  <si>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</si>
  <si>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</si>
  <si>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</si>
  <si>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</si>
  <si>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</si>
  <si>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</si>
  <si>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</si>
  <si>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</si>
  <si>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</si>
  <si>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</si>
  <si>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</si>
  <si>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</si>
  <si>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</si>
  <si>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</si>
  <si>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</si>
  <si>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</si>
  <si>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</si>
  <si>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Раздел 10. Приобретение объектов недвижимого имущества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</si>
  <si>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</si>
  <si>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</si>
  <si>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</si>
  <si>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</si>
  <si>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</si>
  <si>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</si>
  <si>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</si>
  <si>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</si>
  <si>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</si>
  <si>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</si>
  <si>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</si>
  <si>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</si>
  <si>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</si>
  <si>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</si>
  <si>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</si>
  <si>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</si>
  <si>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</si>
  <si>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</si>
  <si>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</si>
  <si>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</si>
  <si>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</si>
  <si>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</si>
  <si>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</si>
  <si>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</si>
  <si>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</si>
  <si>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</si>
  <si>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</si>
  <si>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</si>
  <si>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</si>
  <si>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</si>
  <si>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</si>
  <si>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</si>
  <si>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</si>
  <si>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</si>
  <si>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</si>
  <si>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</si>
  <si>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</si>
  <si>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</si>
  <si>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</si>
  <si>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</si>
  <si>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</si>
  <si>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</si>
  <si>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</si>
  <si>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</si>
  <si>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</si>
  <si>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</si>
  <si>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</si>
  <si>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Разработка проектной документации по строительству блочных локальных очистных сооружений в п. Красное Сельского поселения "Приморско-Куйский сельсовет" ЗР НАО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</si>
  <si>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</si>
  <si>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</si>
  <si>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</si>
  <si>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Поставка инсинераторной установки в п. Бугрино</t>
  </si>
  <si>
    <t>7.22</t>
  </si>
  <si>
    <t>7.23</t>
  </si>
  <si>
    <t>Поставка инсинераторной установки в с. Нижняя Пеша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</si>
</sst>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_р_._-;\-* #,##0_р_._-;_-* &quot;-&quot;?_р_._-;_-@_-"/>
    <numFmt numFmtId="170" formatCode="_-* #,##0.0\ _₽_-;\-* #,##0.0\ _₽_-;_-* &quot;-&quot;?\ _₽_-;_-@_-"/>
    <numFmt numFmtId="171" formatCode="_-* #,##0_р_._-;\-* #,##0_р_._-;_-* &quot;-&quot;??_р_._-;_-@_-"/>
    <numFmt numFmtId="172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93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7" fontId="6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8" fontId="6" fillId="0" borderId="1" xfId="4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8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0" fontId="6" fillId="0" borderId="1" xfId="1" applyNumberFormat="1" applyFont="1" applyFill="1" applyBorder="1" applyAlignment="1">
      <alignment vertical="center"/>
    </xf>
    <xf numFmtId="171" fontId="4" fillId="0" borderId="1" xfId="2" applyNumberFormat="1" applyFont="1" applyFill="1" applyBorder="1" applyAlignment="1">
      <alignment horizontal="center" vertical="center" wrapText="1"/>
    </xf>
    <xf numFmtId="43" fontId="4" fillId="0" borderId="1" xfId="2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vertical="center"/>
    </xf>
    <xf numFmtId="172" fontId="6" fillId="0" borderId="1" xfId="0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vertical="center"/>
    </xf>
    <xf numFmtId="49" fontId="6" fillId="0" borderId="4" xfId="1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vertical="center" wrapText="1"/>
    </xf>
    <xf numFmtId="164" fontId="6" fillId="0" borderId="6" xfId="1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8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view="pageBreakPreview" zoomScaleNormal="100" zoomScaleSheetLayoutView="100" workbookViewId="0">
      <selection activeCell="M13" sqref="M13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76" t="s">
        <v>53</v>
      </c>
      <c r="L1" s="76"/>
      <c r="M1" s="76"/>
      <c r="N1" s="76"/>
      <c r="O1" s="76"/>
    </row>
    <row r="2" spans="1:15" ht="27" customHeight="1" x14ac:dyDescent="0.25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ht="36.75" customHeight="1" x14ac:dyDescent="0.25">
      <c r="A3" s="75" t="s">
        <v>26</v>
      </c>
      <c r="B3" s="75" t="s">
        <v>27</v>
      </c>
      <c r="C3" s="75" t="s">
        <v>28</v>
      </c>
      <c r="D3" s="75" t="s">
        <v>29</v>
      </c>
      <c r="E3" s="75" t="s">
        <v>30</v>
      </c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5" ht="53.25" customHeight="1" x14ac:dyDescent="0.25">
      <c r="A4" s="75"/>
      <c r="B4" s="75"/>
      <c r="C4" s="75"/>
      <c r="D4" s="75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56</v>
      </c>
      <c r="B5" s="71" t="s">
        <v>60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73" t="s">
        <v>106</v>
      </c>
      <c r="B6" s="72" t="s">
        <v>59</v>
      </c>
      <c r="C6" s="3" t="s">
        <v>31</v>
      </c>
      <c r="D6" s="3">
        <v>0</v>
      </c>
      <c r="E6" s="11">
        <v>0</v>
      </c>
      <c r="F6" s="52">
        <v>0</v>
      </c>
      <c r="G6" s="51">
        <v>1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74"/>
      <c r="B7" s="72" t="s">
        <v>105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73" t="s">
        <v>155</v>
      </c>
      <c r="B8" s="72" t="s">
        <v>154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74"/>
      <c r="B9" s="72" t="s">
        <v>220</v>
      </c>
      <c r="C9" s="3" t="s">
        <v>221</v>
      </c>
      <c r="D9" s="3">
        <v>0</v>
      </c>
      <c r="E9" s="4">
        <v>0</v>
      </c>
      <c r="F9" s="4">
        <v>302</v>
      </c>
      <c r="G9" s="4">
        <v>278.89999999999998</v>
      </c>
      <c r="H9" s="4">
        <v>278.89999999999998</v>
      </c>
      <c r="I9" s="4">
        <v>278.89999999999998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73" t="s">
        <v>107</v>
      </c>
      <c r="B10" s="72" t="s">
        <v>108</v>
      </c>
      <c r="C10" s="3" t="s">
        <v>62</v>
      </c>
      <c r="D10" s="3">
        <v>28</v>
      </c>
      <c r="E10" s="3">
        <v>57</v>
      </c>
      <c r="F10" s="15">
        <v>87</v>
      </c>
      <c r="G10" s="55">
        <v>17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60" x14ac:dyDescent="0.25">
      <c r="A11" s="74"/>
      <c r="B11" s="72" t="s">
        <v>224</v>
      </c>
      <c r="C11" s="3" t="s">
        <v>62</v>
      </c>
      <c r="D11" s="3">
        <v>28</v>
      </c>
      <c r="E11" s="3">
        <v>153</v>
      </c>
      <c r="F11" s="16">
        <v>236</v>
      </c>
      <c r="G11" s="16">
        <v>288</v>
      </c>
      <c r="H11" s="16">
        <v>288</v>
      </c>
      <c r="I11" s="16">
        <v>288</v>
      </c>
      <c r="J11" s="16">
        <v>288</v>
      </c>
      <c r="K11" s="16">
        <v>288</v>
      </c>
      <c r="L11" s="16">
        <v>288</v>
      </c>
      <c r="M11" s="16">
        <v>288</v>
      </c>
      <c r="N11" s="16">
        <v>288</v>
      </c>
      <c r="O11" s="16">
        <v>288</v>
      </c>
    </row>
    <row r="12" spans="1:15" ht="75" x14ac:dyDescent="0.25">
      <c r="A12" s="57" t="s">
        <v>214</v>
      </c>
      <c r="B12" s="72" t="s">
        <v>211</v>
      </c>
      <c r="C12" s="3" t="s">
        <v>212</v>
      </c>
      <c r="D12" s="4">
        <v>0</v>
      </c>
      <c r="E12" s="4">
        <v>0</v>
      </c>
      <c r="F12" s="15">
        <v>2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s="5" customFormat="1" ht="60" x14ac:dyDescent="0.25">
      <c r="A13" s="6" t="s">
        <v>110</v>
      </c>
      <c r="B13" s="10" t="s">
        <v>109</v>
      </c>
      <c r="C13" s="7" t="s">
        <v>62</v>
      </c>
      <c r="D13" s="7">
        <v>2</v>
      </c>
      <c r="E13" s="7">
        <v>10</v>
      </c>
      <c r="F13" s="15">
        <v>1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s="5" customFormat="1" ht="90" x14ac:dyDescent="0.25">
      <c r="A14" s="6" t="s">
        <v>131</v>
      </c>
      <c r="B14" s="10" t="s">
        <v>132</v>
      </c>
      <c r="C14" s="7" t="s">
        <v>62</v>
      </c>
      <c r="D14" s="7">
        <v>2</v>
      </c>
      <c r="E14" s="7">
        <v>10</v>
      </c>
      <c r="F14" s="15">
        <v>9</v>
      </c>
      <c r="G14" s="66">
        <v>7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45" x14ac:dyDescent="0.25">
      <c r="A15" s="6" t="s">
        <v>134</v>
      </c>
      <c r="B15" s="10" t="s">
        <v>133</v>
      </c>
      <c r="C15" s="7" t="s">
        <v>62</v>
      </c>
      <c r="D15" s="7">
        <v>1</v>
      </c>
      <c r="E15" s="7">
        <v>1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</sheetData>
  <mergeCells count="10">
    <mergeCell ref="A6:A7"/>
    <mergeCell ref="A10:A11"/>
    <mergeCell ref="E3:O3"/>
    <mergeCell ref="K1:O1"/>
    <mergeCell ref="A2:O2"/>
    <mergeCell ref="A3:A4"/>
    <mergeCell ref="B3:B4"/>
    <mergeCell ref="C3:C4"/>
    <mergeCell ref="D3:D4"/>
    <mergeCell ref="A8:A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125"/>
  <sheetViews>
    <sheetView tabSelected="1" view="pageBreakPreview" topLeftCell="A5" zoomScale="70" zoomScaleNormal="70" zoomScaleSheetLayoutView="70" workbookViewId="0">
      <pane xSplit="4" ySplit="5" topLeftCell="E91" activePane="bottomRight" state="frozen"/>
      <selection activeCell="A5" sqref="A5"/>
      <selection pane="topRight" activeCell="E5" sqref="E5"/>
      <selection pane="bottomLeft" activeCell="A10" sqref="A10"/>
      <selection pane="bottomRight" activeCell="D111" sqref="D111"/>
    </sheetView>
  </sheetViews>
  <sheetFormatPr defaultRowHeight="16.5" outlineLevelCol="1" x14ac:dyDescent="0.25"/>
  <cols>
    <col min="1" max="1" width="6.5703125" style="17" customWidth="1"/>
    <col min="2" max="2" width="44.28515625" style="18" customWidth="1"/>
    <col min="3" max="3" width="25" style="18" customWidth="1"/>
    <col min="4" max="4" width="19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3.28515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3.85546875" style="18" customWidth="1"/>
    <col min="24" max="24" width="15" style="22" customWidth="1"/>
    <col min="25" max="25" width="14" style="20" customWidth="1" collapsed="1"/>
    <col min="26" max="26" width="13.5703125" style="18" hidden="1" customWidth="1" outlineLevel="1"/>
    <col min="27" max="27" width="12.710937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2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91" t="s">
        <v>54</v>
      </c>
      <c r="BK1" s="91"/>
      <c r="BL1" s="91"/>
    </row>
    <row r="2" spans="1:67" ht="25.5" customHeight="1" x14ac:dyDescent="0.25">
      <c r="BJ2" s="91"/>
      <c r="BK2" s="91"/>
      <c r="BL2" s="91"/>
    </row>
    <row r="3" spans="1:67" ht="30.75" customHeight="1" x14ac:dyDescent="0.25">
      <c r="A3" s="86" t="s">
        <v>37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18"/>
      <c r="AR3" s="18"/>
      <c r="AS3" s="18"/>
      <c r="AW3" s="18"/>
      <c r="AX3" s="18"/>
      <c r="BB3" s="18"/>
      <c r="BC3" s="18"/>
      <c r="BG3" s="18"/>
      <c r="BH3" s="18"/>
      <c r="BJ3" s="91"/>
      <c r="BK3" s="91"/>
      <c r="BL3" s="91"/>
      <c r="BM3" s="23"/>
      <c r="BN3" s="23"/>
      <c r="BO3" s="23"/>
    </row>
    <row r="4" spans="1:67" x14ac:dyDescent="0.25">
      <c r="E4" s="24"/>
    </row>
    <row r="5" spans="1:67" x14ac:dyDescent="0.25">
      <c r="A5" s="87" t="s">
        <v>0</v>
      </c>
      <c r="B5" s="78" t="s">
        <v>1</v>
      </c>
      <c r="C5" s="78" t="s">
        <v>2</v>
      </c>
      <c r="D5" s="78" t="s">
        <v>3</v>
      </c>
      <c r="E5" s="88" t="s">
        <v>4</v>
      </c>
      <c r="F5" s="88"/>
      <c r="G5" s="88"/>
      <c r="H5" s="88"/>
      <c r="I5" s="88"/>
      <c r="J5" s="88" t="s">
        <v>5</v>
      </c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87"/>
      <c r="B6" s="78"/>
      <c r="C6" s="78"/>
      <c r="D6" s="78"/>
      <c r="E6" s="88"/>
      <c r="F6" s="88"/>
      <c r="G6" s="88"/>
      <c r="H6" s="88"/>
      <c r="I6" s="88"/>
      <c r="J6" s="88" t="s">
        <v>6</v>
      </c>
      <c r="K6" s="88"/>
      <c r="L6" s="88"/>
      <c r="M6" s="88"/>
      <c r="N6" s="88"/>
      <c r="O6" s="88" t="s">
        <v>7</v>
      </c>
      <c r="P6" s="88"/>
      <c r="Q6" s="88"/>
      <c r="R6" s="88"/>
      <c r="S6" s="88"/>
      <c r="T6" s="88" t="s">
        <v>8</v>
      </c>
      <c r="U6" s="88"/>
      <c r="V6" s="88"/>
      <c r="W6" s="88"/>
      <c r="X6" s="88"/>
      <c r="Y6" s="88" t="s">
        <v>9</v>
      </c>
      <c r="Z6" s="88"/>
      <c r="AA6" s="88"/>
      <c r="AB6" s="88"/>
      <c r="AC6" s="88"/>
      <c r="AD6" s="88" t="s">
        <v>10</v>
      </c>
      <c r="AE6" s="88"/>
      <c r="AF6" s="88"/>
      <c r="AG6" s="88"/>
      <c r="AH6" s="88"/>
      <c r="AI6" s="88" t="s">
        <v>11</v>
      </c>
      <c r="AJ6" s="88"/>
      <c r="AK6" s="88"/>
      <c r="AL6" s="88"/>
      <c r="AM6" s="88"/>
      <c r="AN6" s="88" t="s">
        <v>12</v>
      </c>
      <c r="AO6" s="88"/>
      <c r="AP6" s="88"/>
      <c r="AQ6" s="88"/>
      <c r="AR6" s="88"/>
      <c r="AS6" s="88" t="s">
        <v>13</v>
      </c>
      <c r="AT6" s="88"/>
      <c r="AU6" s="88"/>
      <c r="AV6" s="88"/>
      <c r="AW6" s="88"/>
      <c r="AX6" s="88" t="s">
        <v>14</v>
      </c>
      <c r="AY6" s="88"/>
      <c r="AZ6" s="88"/>
      <c r="BA6" s="88"/>
      <c r="BB6" s="88"/>
      <c r="BC6" s="88" t="s">
        <v>15</v>
      </c>
      <c r="BD6" s="88"/>
      <c r="BE6" s="88"/>
      <c r="BF6" s="88"/>
      <c r="BG6" s="88"/>
      <c r="BH6" s="88" t="s">
        <v>16</v>
      </c>
      <c r="BI6" s="88"/>
      <c r="BJ6" s="88"/>
      <c r="BK6" s="88"/>
      <c r="BL6" s="88"/>
    </row>
    <row r="7" spans="1:67" x14ac:dyDescent="0.25">
      <c r="A7" s="87"/>
      <c r="B7" s="78"/>
      <c r="C7" s="78"/>
      <c r="D7" s="78"/>
      <c r="E7" s="90" t="s">
        <v>17</v>
      </c>
      <c r="F7" s="89" t="s">
        <v>18</v>
      </c>
      <c r="G7" s="89"/>
      <c r="H7" s="89"/>
      <c r="I7" s="89"/>
      <c r="J7" s="90" t="s">
        <v>17</v>
      </c>
      <c r="K7" s="89" t="s">
        <v>18</v>
      </c>
      <c r="L7" s="89"/>
      <c r="M7" s="89"/>
      <c r="N7" s="89"/>
      <c r="O7" s="90" t="s">
        <v>17</v>
      </c>
      <c r="P7" s="89" t="s">
        <v>18</v>
      </c>
      <c r="Q7" s="89"/>
      <c r="R7" s="89"/>
      <c r="S7" s="89"/>
      <c r="T7" s="90" t="s">
        <v>17</v>
      </c>
      <c r="U7" s="89" t="s">
        <v>18</v>
      </c>
      <c r="V7" s="89"/>
      <c r="W7" s="89"/>
      <c r="X7" s="89"/>
      <c r="Y7" s="90" t="s">
        <v>17</v>
      </c>
      <c r="Z7" s="89" t="s">
        <v>18</v>
      </c>
      <c r="AA7" s="89"/>
      <c r="AB7" s="89"/>
      <c r="AC7" s="89"/>
      <c r="AD7" s="90" t="s">
        <v>17</v>
      </c>
      <c r="AE7" s="89" t="s">
        <v>18</v>
      </c>
      <c r="AF7" s="89"/>
      <c r="AG7" s="89"/>
      <c r="AH7" s="89"/>
      <c r="AI7" s="90" t="s">
        <v>17</v>
      </c>
      <c r="AJ7" s="89" t="s">
        <v>18</v>
      </c>
      <c r="AK7" s="89"/>
      <c r="AL7" s="89"/>
      <c r="AM7" s="89"/>
      <c r="AN7" s="90" t="s">
        <v>17</v>
      </c>
      <c r="AO7" s="89" t="s">
        <v>18</v>
      </c>
      <c r="AP7" s="89"/>
      <c r="AQ7" s="89"/>
      <c r="AR7" s="89"/>
      <c r="AS7" s="90" t="s">
        <v>17</v>
      </c>
      <c r="AT7" s="89" t="s">
        <v>18</v>
      </c>
      <c r="AU7" s="89"/>
      <c r="AV7" s="89"/>
      <c r="AW7" s="89"/>
      <c r="AX7" s="90" t="s">
        <v>17</v>
      </c>
      <c r="AY7" s="89" t="s">
        <v>18</v>
      </c>
      <c r="AZ7" s="89"/>
      <c r="BA7" s="89"/>
      <c r="BB7" s="89"/>
      <c r="BC7" s="90" t="s">
        <v>17</v>
      </c>
      <c r="BD7" s="89" t="s">
        <v>18</v>
      </c>
      <c r="BE7" s="89"/>
      <c r="BF7" s="89"/>
      <c r="BG7" s="89"/>
      <c r="BH7" s="90" t="s">
        <v>17</v>
      </c>
      <c r="BI7" s="89" t="s">
        <v>18</v>
      </c>
      <c r="BJ7" s="89"/>
      <c r="BK7" s="89"/>
      <c r="BL7" s="89"/>
    </row>
    <row r="8" spans="1:67" s="19" customFormat="1" ht="35.25" customHeight="1" x14ac:dyDescent="0.25">
      <c r="A8" s="87"/>
      <c r="B8" s="78"/>
      <c r="C8" s="78"/>
      <c r="D8" s="78"/>
      <c r="E8" s="90"/>
      <c r="F8" s="61" t="s">
        <v>19</v>
      </c>
      <c r="G8" s="61" t="s">
        <v>20</v>
      </c>
      <c r="H8" s="61" t="s">
        <v>21</v>
      </c>
      <c r="I8" s="61" t="s">
        <v>22</v>
      </c>
      <c r="J8" s="90"/>
      <c r="K8" s="61" t="s">
        <v>19</v>
      </c>
      <c r="L8" s="61" t="s">
        <v>20</v>
      </c>
      <c r="M8" s="61" t="s">
        <v>21</v>
      </c>
      <c r="N8" s="61" t="s">
        <v>22</v>
      </c>
      <c r="O8" s="90"/>
      <c r="P8" s="61" t="s">
        <v>19</v>
      </c>
      <c r="Q8" s="61" t="s">
        <v>20</v>
      </c>
      <c r="R8" s="61" t="s">
        <v>21</v>
      </c>
      <c r="S8" s="61" t="s">
        <v>22</v>
      </c>
      <c r="T8" s="90"/>
      <c r="U8" s="61" t="s">
        <v>19</v>
      </c>
      <c r="V8" s="61" t="s">
        <v>20</v>
      </c>
      <c r="W8" s="61" t="s">
        <v>21</v>
      </c>
      <c r="X8" s="61" t="s">
        <v>22</v>
      </c>
      <c r="Y8" s="90"/>
      <c r="Z8" s="61" t="s">
        <v>19</v>
      </c>
      <c r="AA8" s="61" t="s">
        <v>20</v>
      </c>
      <c r="AB8" s="61" t="s">
        <v>21</v>
      </c>
      <c r="AC8" s="61" t="s">
        <v>22</v>
      </c>
      <c r="AD8" s="90"/>
      <c r="AE8" s="61" t="s">
        <v>19</v>
      </c>
      <c r="AF8" s="61" t="s">
        <v>20</v>
      </c>
      <c r="AG8" s="61" t="s">
        <v>21</v>
      </c>
      <c r="AH8" s="61" t="s">
        <v>22</v>
      </c>
      <c r="AI8" s="90"/>
      <c r="AJ8" s="61" t="s">
        <v>19</v>
      </c>
      <c r="AK8" s="61" t="s">
        <v>20</v>
      </c>
      <c r="AL8" s="61" t="s">
        <v>21</v>
      </c>
      <c r="AM8" s="61" t="s">
        <v>22</v>
      </c>
      <c r="AN8" s="90"/>
      <c r="AO8" s="61" t="s">
        <v>19</v>
      </c>
      <c r="AP8" s="61" t="s">
        <v>20</v>
      </c>
      <c r="AQ8" s="61" t="s">
        <v>21</v>
      </c>
      <c r="AR8" s="61" t="s">
        <v>22</v>
      </c>
      <c r="AS8" s="90"/>
      <c r="AT8" s="61" t="s">
        <v>19</v>
      </c>
      <c r="AU8" s="61" t="s">
        <v>20</v>
      </c>
      <c r="AV8" s="61" t="s">
        <v>21</v>
      </c>
      <c r="AW8" s="61" t="s">
        <v>22</v>
      </c>
      <c r="AX8" s="90"/>
      <c r="AY8" s="61" t="s">
        <v>19</v>
      </c>
      <c r="AZ8" s="61" t="s">
        <v>20</v>
      </c>
      <c r="BA8" s="61" t="s">
        <v>21</v>
      </c>
      <c r="BB8" s="61" t="s">
        <v>22</v>
      </c>
      <c r="BC8" s="90"/>
      <c r="BD8" s="61" t="s">
        <v>19</v>
      </c>
      <c r="BE8" s="61" t="s">
        <v>20</v>
      </c>
      <c r="BF8" s="61" t="s">
        <v>21</v>
      </c>
      <c r="BG8" s="61" t="s">
        <v>22</v>
      </c>
      <c r="BH8" s="90"/>
      <c r="BI8" s="61" t="s">
        <v>19</v>
      </c>
      <c r="BJ8" s="61" t="s">
        <v>20</v>
      </c>
      <c r="BK8" s="61" t="s">
        <v>21</v>
      </c>
      <c r="BL8" s="61" t="s">
        <v>22</v>
      </c>
    </row>
    <row r="9" spans="1:67" s="19" customFormat="1" x14ac:dyDescent="0.25">
      <c r="A9" s="60">
        <v>1</v>
      </c>
      <c r="B9" s="61">
        <v>2</v>
      </c>
      <c r="C9" s="61">
        <v>3</v>
      </c>
      <c r="D9" s="61">
        <v>4</v>
      </c>
      <c r="E9" s="61">
        <v>5</v>
      </c>
      <c r="F9" s="60">
        <v>6</v>
      </c>
      <c r="G9" s="61">
        <v>6</v>
      </c>
      <c r="H9" s="61">
        <v>7</v>
      </c>
      <c r="I9" s="61">
        <v>8</v>
      </c>
      <c r="J9" s="61">
        <v>9</v>
      </c>
      <c r="K9" s="60">
        <v>11</v>
      </c>
      <c r="L9" s="61">
        <v>10</v>
      </c>
      <c r="M9" s="61">
        <v>11</v>
      </c>
      <c r="N9" s="61">
        <v>12</v>
      </c>
      <c r="O9" s="61">
        <v>13</v>
      </c>
      <c r="P9" s="60">
        <v>16</v>
      </c>
      <c r="Q9" s="61">
        <v>14</v>
      </c>
      <c r="R9" s="61">
        <v>15</v>
      </c>
      <c r="S9" s="61">
        <v>16</v>
      </c>
      <c r="T9" s="61">
        <v>17</v>
      </c>
      <c r="U9" s="60">
        <v>21</v>
      </c>
      <c r="V9" s="61">
        <v>18</v>
      </c>
      <c r="W9" s="61">
        <v>19</v>
      </c>
      <c r="X9" s="61">
        <v>20</v>
      </c>
      <c r="Y9" s="61">
        <v>21</v>
      </c>
      <c r="Z9" s="60">
        <v>26</v>
      </c>
      <c r="AA9" s="61">
        <v>22</v>
      </c>
      <c r="AB9" s="61">
        <v>23</v>
      </c>
      <c r="AC9" s="61">
        <v>24</v>
      </c>
      <c r="AD9" s="61">
        <v>25</v>
      </c>
      <c r="AE9" s="60">
        <v>31</v>
      </c>
      <c r="AF9" s="61">
        <v>26</v>
      </c>
      <c r="AG9" s="61">
        <v>27</v>
      </c>
      <c r="AH9" s="61">
        <v>28</v>
      </c>
      <c r="AI9" s="61">
        <v>29</v>
      </c>
      <c r="AJ9" s="60">
        <v>36</v>
      </c>
      <c r="AK9" s="61">
        <v>30</v>
      </c>
      <c r="AL9" s="61">
        <v>31</v>
      </c>
      <c r="AM9" s="61">
        <v>32</v>
      </c>
      <c r="AN9" s="61">
        <v>33</v>
      </c>
      <c r="AO9" s="60">
        <v>41</v>
      </c>
      <c r="AP9" s="61">
        <v>34</v>
      </c>
      <c r="AQ9" s="61">
        <v>35</v>
      </c>
      <c r="AR9" s="61">
        <v>36</v>
      </c>
      <c r="AS9" s="61">
        <v>37</v>
      </c>
      <c r="AT9" s="60">
        <v>46</v>
      </c>
      <c r="AU9" s="61">
        <v>38</v>
      </c>
      <c r="AV9" s="61">
        <v>39</v>
      </c>
      <c r="AW9" s="61">
        <v>40</v>
      </c>
      <c r="AX9" s="61">
        <v>41</v>
      </c>
      <c r="AY9" s="60">
        <v>51</v>
      </c>
      <c r="AZ9" s="61">
        <v>42</v>
      </c>
      <c r="BA9" s="61">
        <v>43</v>
      </c>
      <c r="BB9" s="61">
        <v>44</v>
      </c>
      <c r="BC9" s="61">
        <v>45</v>
      </c>
      <c r="BD9" s="60">
        <v>56</v>
      </c>
      <c r="BE9" s="61">
        <v>46</v>
      </c>
      <c r="BF9" s="61">
        <v>47</v>
      </c>
      <c r="BG9" s="61">
        <v>48</v>
      </c>
      <c r="BH9" s="61">
        <v>49</v>
      </c>
      <c r="BI9" s="60">
        <v>61</v>
      </c>
      <c r="BJ9" s="61">
        <v>50</v>
      </c>
      <c r="BK9" s="61">
        <v>51</v>
      </c>
      <c r="BL9" s="61">
        <v>52</v>
      </c>
    </row>
    <row r="10" spans="1:67" s="27" customFormat="1" x14ac:dyDescent="0.25">
      <c r="A10" s="60"/>
      <c r="B10" s="78" t="s">
        <v>36</v>
      </c>
      <c r="C10" s="78"/>
      <c r="D10" s="78"/>
      <c r="E10" s="26">
        <f t="shared" ref="E10:AJ10" si="0">E11+E29+E32+E37+E73+E86+E96+E120+E122+E124</f>
        <v>732516.2</v>
      </c>
      <c r="F10" s="26">
        <f t="shared" si="0"/>
        <v>0</v>
      </c>
      <c r="G10" s="26">
        <f t="shared" si="0"/>
        <v>87558.2</v>
      </c>
      <c r="H10" s="26">
        <f t="shared" si="0"/>
        <v>644430.00000000012</v>
      </c>
      <c r="I10" s="26">
        <f t="shared" si="0"/>
        <v>528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194150.5</v>
      </c>
      <c r="U10" s="26">
        <f t="shared" si="0"/>
        <v>0</v>
      </c>
      <c r="V10" s="26">
        <f t="shared" si="0"/>
        <v>79430.399999999994</v>
      </c>
      <c r="W10" s="26">
        <f t="shared" si="0"/>
        <v>114720.1</v>
      </c>
      <c r="X10" s="26">
        <f t="shared" si="0"/>
        <v>0</v>
      </c>
      <c r="Y10" s="26">
        <f t="shared" si="0"/>
        <v>124084.3</v>
      </c>
      <c r="Z10" s="26">
        <f t="shared" si="0"/>
        <v>0</v>
      </c>
      <c r="AA10" s="26">
        <f t="shared" si="0"/>
        <v>0</v>
      </c>
      <c r="AB10" s="26">
        <f t="shared" si="0"/>
        <v>124084.3</v>
      </c>
      <c r="AC10" s="26">
        <f t="shared" si="0"/>
        <v>0</v>
      </c>
      <c r="AD10" s="26">
        <f t="shared" si="0"/>
        <v>109523.50000000001</v>
      </c>
      <c r="AE10" s="26">
        <f t="shared" si="0"/>
        <v>0</v>
      </c>
      <c r="AF10" s="26">
        <f t="shared" si="0"/>
        <v>0</v>
      </c>
      <c r="AG10" s="26">
        <f t="shared" si="0"/>
        <v>109523.50000000001</v>
      </c>
      <c r="AH10" s="26">
        <f t="shared" si="0"/>
        <v>0</v>
      </c>
      <c r="AI10" s="26">
        <f t="shared" si="0"/>
        <v>8156.8</v>
      </c>
      <c r="AJ10" s="26">
        <f t="shared" si="0"/>
        <v>0</v>
      </c>
      <c r="AK10" s="26">
        <f t="shared" ref="AK10:BL10" si="1">AK11+AK29+AK32+AK37+AK73+AK86+AK96+AK120+AK122+AK124</f>
        <v>0</v>
      </c>
      <c r="AL10" s="26">
        <f t="shared" si="1"/>
        <v>8156.8</v>
      </c>
      <c r="AM10" s="26">
        <f t="shared" si="1"/>
        <v>0</v>
      </c>
      <c r="AN10" s="26">
        <f t="shared" si="1"/>
        <v>8156.8</v>
      </c>
      <c r="AO10" s="26">
        <f t="shared" si="1"/>
        <v>0</v>
      </c>
      <c r="AP10" s="26">
        <f t="shared" si="1"/>
        <v>0</v>
      </c>
      <c r="AQ10" s="26">
        <f t="shared" si="1"/>
        <v>8156.8</v>
      </c>
      <c r="AR10" s="26">
        <f t="shared" si="1"/>
        <v>0</v>
      </c>
      <c r="AS10" s="26">
        <f t="shared" si="1"/>
        <v>8156.8</v>
      </c>
      <c r="AT10" s="26">
        <f t="shared" si="1"/>
        <v>0</v>
      </c>
      <c r="AU10" s="26">
        <f t="shared" si="1"/>
        <v>0</v>
      </c>
      <c r="AV10" s="26">
        <f t="shared" si="1"/>
        <v>8156.8</v>
      </c>
      <c r="AW10" s="26">
        <f t="shared" si="1"/>
        <v>0</v>
      </c>
      <c r="AX10" s="26">
        <f t="shared" si="1"/>
        <v>8156.8</v>
      </c>
      <c r="AY10" s="26">
        <f t="shared" si="1"/>
        <v>0</v>
      </c>
      <c r="AZ10" s="26">
        <f t="shared" si="1"/>
        <v>0</v>
      </c>
      <c r="BA10" s="26">
        <f t="shared" si="1"/>
        <v>8156.8</v>
      </c>
      <c r="BB10" s="26">
        <f t="shared" si="1"/>
        <v>0</v>
      </c>
      <c r="BC10" s="26">
        <f t="shared" si="1"/>
        <v>8156.8</v>
      </c>
      <c r="BD10" s="26">
        <f t="shared" si="1"/>
        <v>0</v>
      </c>
      <c r="BE10" s="26">
        <f t="shared" si="1"/>
        <v>0</v>
      </c>
      <c r="BF10" s="26">
        <f t="shared" si="1"/>
        <v>8156.8</v>
      </c>
      <c r="BG10" s="26">
        <f t="shared" si="1"/>
        <v>0</v>
      </c>
      <c r="BH10" s="26">
        <f t="shared" si="1"/>
        <v>8156.8</v>
      </c>
      <c r="BI10" s="26">
        <f t="shared" si="1"/>
        <v>0</v>
      </c>
      <c r="BJ10" s="26">
        <f t="shared" si="1"/>
        <v>0</v>
      </c>
      <c r="BK10" s="26">
        <f t="shared" si="1"/>
        <v>8156.8</v>
      </c>
      <c r="BL10" s="26">
        <f t="shared" si="1"/>
        <v>0</v>
      </c>
    </row>
    <row r="11" spans="1:67" s="27" customFormat="1" ht="72" customHeight="1" x14ac:dyDescent="0.25">
      <c r="A11" s="60" t="s">
        <v>23</v>
      </c>
      <c r="B11" s="92" t="s">
        <v>201</v>
      </c>
      <c r="C11" s="92"/>
      <c r="D11" s="92"/>
      <c r="E11" s="26">
        <f>SUM(E12:E28)</f>
        <v>39150.899999999994</v>
      </c>
      <c r="F11" s="26">
        <f t="shared" ref="F11" si="2">SUM(F12:F28)</f>
        <v>0</v>
      </c>
      <c r="G11" s="26">
        <f>SUM(G12:G28)</f>
        <v>0</v>
      </c>
      <c r="H11" s="26">
        <f>SUM(H12:H28)</f>
        <v>39150.899999999994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3405.2000000000003</v>
      </c>
      <c r="U11" s="26">
        <f t="shared" si="4"/>
        <v>0</v>
      </c>
      <c r="V11" s="26">
        <f t="shared" si="4"/>
        <v>0</v>
      </c>
      <c r="W11" s="26">
        <f t="shared" si="4"/>
        <v>3405.2000000000003</v>
      </c>
      <c r="X11" s="26">
        <f t="shared" si="4"/>
        <v>0</v>
      </c>
      <c r="Y11" s="26">
        <f t="shared" si="4"/>
        <v>3541.5</v>
      </c>
      <c r="Z11" s="26">
        <f>SUM(Z12:Z14)</f>
        <v>0</v>
      </c>
      <c r="AA11" s="26"/>
      <c r="AB11" s="26">
        <f t="shared" ref="AB11" si="5">SUM(AB12:AB28)</f>
        <v>3541.5</v>
      </c>
      <c r="AC11" s="26"/>
      <c r="AD11" s="26">
        <f t="shared" ref="AD11" si="6">SUM(AD12:AD28)</f>
        <v>3683</v>
      </c>
      <c r="AE11" s="26">
        <f>SUM(AE12:AE14)</f>
        <v>0</v>
      </c>
      <c r="AF11" s="26"/>
      <c r="AG11" s="26">
        <f t="shared" ref="AG11" si="7">SUM(AG12:AG28)</f>
        <v>3683</v>
      </c>
      <c r="AH11" s="26"/>
      <c r="AI11" s="26">
        <f t="shared" ref="AI11" si="8">SUM(AI12:AI28)</f>
        <v>3683</v>
      </c>
      <c r="AJ11" s="26">
        <f>SUM(AJ12:AJ14)</f>
        <v>0</v>
      </c>
      <c r="AK11" s="26"/>
      <c r="AL11" s="26">
        <f t="shared" ref="AL11" si="9">SUM(AL12:AL28)</f>
        <v>3683</v>
      </c>
      <c r="AM11" s="26"/>
      <c r="AN11" s="26">
        <f t="shared" ref="AN11" si="10">SUM(AN12:AN28)</f>
        <v>3683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3683</v>
      </c>
      <c r="AR11" s="26">
        <f t="shared" si="11"/>
        <v>0</v>
      </c>
      <c r="AS11" s="26">
        <f t="shared" ref="AS11" si="13">SUM(AS12:AS28)</f>
        <v>3683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3683</v>
      </c>
      <c r="AW11" s="26">
        <f t="shared" si="11"/>
        <v>0</v>
      </c>
      <c r="AX11" s="26">
        <f t="shared" ref="AX11" si="15">SUM(AX12:AX28)</f>
        <v>3683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3683</v>
      </c>
      <c r="BB11" s="26">
        <f t="shared" si="11"/>
        <v>0</v>
      </c>
      <c r="BC11" s="26">
        <f t="shared" ref="BC11" si="17">SUM(BC12:BC28)</f>
        <v>3683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3683</v>
      </c>
      <c r="BG11" s="26">
        <f t="shared" si="11"/>
        <v>0</v>
      </c>
      <c r="BH11" s="26">
        <f t="shared" ref="BH11" si="19">SUM(BH12:BH28)</f>
        <v>3683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3683</v>
      </c>
      <c r="BL11" s="26">
        <f t="shared" si="11"/>
        <v>0</v>
      </c>
    </row>
    <row r="12" spans="1:67" ht="33" x14ac:dyDescent="0.25">
      <c r="A12" s="28" t="s">
        <v>32</v>
      </c>
      <c r="B12" s="67" t="s">
        <v>236</v>
      </c>
      <c r="C12" s="30" t="s">
        <v>24</v>
      </c>
      <c r="D12" s="30" t="s">
        <v>38</v>
      </c>
      <c r="E12" s="31">
        <f>J12+O12+T12+Y12+AD12+AI12+AN12+AS12+AX12+BC12+BH12</f>
        <v>494.59999999999991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494.59999999999991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32">
        <f>W12</f>
        <v>42.4</v>
      </c>
      <c r="U12" s="33">
        <v>0</v>
      </c>
      <c r="V12" s="33">
        <v>0</v>
      </c>
      <c r="W12" s="35">
        <v>42.4</v>
      </c>
      <c r="X12" s="33">
        <v>0</v>
      </c>
      <c r="Y12" s="32">
        <f>AB12</f>
        <v>44.1</v>
      </c>
      <c r="Z12" s="33">
        <v>0</v>
      </c>
      <c r="AA12" s="33">
        <v>0</v>
      </c>
      <c r="AB12" s="35">
        <v>44.1</v>
      </c>
      <c r="AC12" s="33">
        <v>0</v>
      </c>
      <c r="AD12" s="32">
        <f>AG12</f>
        <v>45.9</v>
      </c>
      <c r="AE12" s="33">
        <v>0</v>
      </c>
      <c r="AF12" s="33">
        <v>0</v>
      </c>
      <c r="AG12" s="35">
        <v>45.9</v>
      </c>
      <c r="AH12" s="33">
        <v>0</v>
      </c>
      <c r="AI12" s="32">
        <f>AL12</f>
        <v>45.9</v>
      </c>
      <c r="AJ12" s="33">
        <v>0</v>
      </c>
      <c r="AK12" s="33">
        <v>0</v>
      </c>
      <c r="AL12" s="35">
        <v>45.9</v>
      </c>
      <c r="AM12" s="33">
        <v>0</v>
      </c>
      <c r="AN12" s="32">
        <f>AQ12</f>
        <v>45.9</v>
      </c>
      <c r="AO12" s="33">
        <v>0</v>
      </c>
      <c r="AP12" s="33">
        <v>0</v>
      </c>
      <c r="AQ12" s="35">
        <v>45.9</v>
      </c>
      <c r="AR12" s="33">
        <v>0</v>
      </c>
      <c r="AS12" s="32">
        <f>AV12</f>
        <v>45.9</v>
      </c>
      <c r="AT12" s="33">
        <v>0</v>
      </c>
      <c r="AU12" s="33">
        <v>0</v>
      </c>
      <c r="AV12" s="35">
        <v>45.9</v>
      </c>
      <c r="AW12" s="33">
        <v>0</v>
      </c>
      <c r="AX12" s="32">
        <f>BA12</f>
        <v>45.9</v>
      </c>
      <c r="AY12" s="33">
        <v>0</v>
      </c>
      <c r="AZ12" s="33">
        <v>0</v>
      </c>
      <c r="BA12" s="35">
        <v>45.9</v>
      </c>
      <c r="BB12" s="33">
        <v>0</v>
      </c>
      <c r="BC12" s="32">
        <f>BF12</f>
        <v>45.9</v>
      </c>
      <c r="BD12" s="33">
        <v>0</v>
      </c>
      <c r="BE12" s="33">
        <v>0</v>
      </c>
      <c r="BF12" s="35">
        <v>45.9</v>
      </c>
      <c r="BG12" s="33">
        <v>0</v>
      </c>
      <c r="BH12" s="32">
        <f>BK12</f>
        <v>45.9</v>
      </c>
      <c r="BI12" s="33">
        <v>0</v>
      </c>
      <c r="BJ12" s="33">
        <v>0</v>
      </c>
      <c r="BK12" s="35">
        <v>45.9</v>
      </c>
      <c r="BL12" s="33">
        <v>0</v>
      </c>
    </row>
    <row r="13" spans="1:67" ht="33" x14ac:dyDescent="0.25">
      <c r="A13" s="28" t="s">
        <v>34</v>
      </c>
      <c r="B13" s="68" t="s">
        <v>237</v>
      </c>
      <c r="C13" s="30" t="s">
        <v>24</v>
      </c>
      <c r="D13" s="30" t="s">
        <v>38</v>
      </c>
      <c r="E13" s="31">
        <f t="shared" ref="E13:E28" si="22">J13+O13+T13+Y13+AD13+AI13+AN13+AS13+AX13+BC13+BH13</f>
        <v>2593.2000000000003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2593.2000000000003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1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1" si="30">AB13</f>
        <v>230.6</v>
      </c>
      <c r="Z13" s="33">
        <v>0</v>
      </c>
      <c r="AA13" s="33">
        <v>0</v>
      </c>
      <c r="AB13" s="35">
        <v>230.6</v>
      </c>
      <c r="AC13" s="33">
        <v>0</v>
      </c>
      <c r="AD13" s="32">
        <f t="shared" ref="AD13:AD28" si="31">AG13</f>
        <v>239.8</v>
      </c>
      <c r="AE13" s="33">
        <v>0</v>
      </c>
      <c r="AF13" s="33">
        <v>0</v>
      </c>
      <c r="AG13" s="35">
        <v>239.8</v>
      </c>
      <c r="AH13" s="33">
        <v>0</v>
      </c>
      <c r="AI13" s="32">
        <f t="shared" ref="AI13:AI28" si="32">AL13</f>
        <v>239.8</v>
      </c>
      <c r="AJ13" s="33">
        <v>0</v>
      </c>
      <c r="AK13" s="33">
        <v>0</v>
      </c>
      <c r="AL13" s="35">
        <v>239.8</v>
      </c>
      <c r="AM13" s="33">
        <v>0</v>
      </c>
      <c r="AN13" s="32">
        <f t="shared" ref="AN13:AN28" si="33">AQ13</f>
        <v>239.8</v>
      </c>
      <c r="AO13" s="33">
        <v>0</v>
      </c>
      <c r="AP13" s="33">
        <v>0</v>
      </c>
      <c r="AQ13" s="35">
        <v>239.8</v>
      </c>
      <c r="AR13" s="33">
        <v>0</v>
      </c>
      <c r="AS13" s="32">
        <f t="shared" ref="AS13:AS28" si="34">AV13</f>
        <v>239.8</v>
      </c>
      <c r="AT13" s="33">
        <v>0</v>
      </c>
      <c r="AU13" s="33">
        <v>0</v>
      </c>
      <c r="AV13" s="35">
        <v>239.8</v>
      </c>
      <c r="AW13" s="33">
        <v>0</v>
      </c>
      <c r="AX13" s="32">
        <f t="shared" ref="AX13:AX28" si="35">BA13</f>
        <v>239.8</v>
      </c>
      <c r="AY13" s="33">
        <v>0</v>
      </c>
      <c r="AZ13" s="33">
        <v>0</v>
      </c>
      <c r="BA13" s="35">
        <v>239.8</v>
      </c>
      <c r="BB13" s="33">
        <v>0</v>
      </c>
      <c r="BC13" s="32">
        <f t="shared" ref="BC13:BC28" si="36">BF13</f>
        <v>239.8</v>
      </c>
      <c r="BD13" s="33">
        <v>0</v>
      </c>
      <c r="BE13" s="33">
        <v>0</v>
      </c>
      <c r="BF13" s="35">
        <v>239.8</v>
      </c>
      <c r="BG13" s="33">
        <v>0</v>
      </c>
      <c r="BH13" s="32">
        <f t="shared" ref="BH13:BH28" si="37">BK13</f>
        <v>239.8</v>
      </c>
      <c r="BI13" s="33">
        <v>0</v>
      </c>
      <c r="BJ13" s="33">
        <v>0</v>
      </c>
      <c r="BK13" s="35">
        <v>239.8</v>
      </c>
      <c r="BL13" s="33">
        <v>0</v>
      </c>
    </row>
    <row r="14" spans="1:67" ht="33" x14ac:dyDescent="0.25">
      <c r="A14" s="28" t="s">
        <v>35</v>
      </c>
      <c r="B14" s="68" t="s">
        <v>246</v>
      </c>
      <c r="C14" s="30" t="s">
        <v>24</v>
      </c>
      <c r="D14" s="30" t="s">
        <v>38</v>
      </c>
      <c r="E14" s="31">
        <f t="shared" si="22"/>
        <v>4729.0999999999995</v>
      </c>
      <c r="F14" s="31">
        <f t="shared" si="23"/>
        <v>0</v>
      </c>
      <c r="G14" s="31">
        <f t="shared" si="24"/>
        <v>0</v>
      </c>
      <c r="H14" s="31">
        <f t="shared" si="25"/>
        <v>4729.0999999999995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423</v>
      </c>
      <c r="Z14" s="33">
        <v>0</v>
      </c>
      <c r="AA14" s="33">
        <v>0</v>
      </c>
      <c r="AB14" s="35">
        <v>423</v>
      </c>
      <c r="AC14" s="33">
        <v>0</v>
      </c>
      <c r="AD14" s="32">
        <f t="shared" si="31"/>
        <v>439.9</v>
      </c>
      <c r="AE14" s="33">
        <v>0</v>
      </c>
      <c r="AF14" s="33">
        <v>0</v>
      </c>
      <c r="AG14" s="35">
        <v>439.9</v>
      </c>
      <c r="AH14" s="33">
        <v>0</v>
      </c>
      <c r="AI14" s="32">
        <f t="shared" si="32"/>
        <v>439.9</v>
      </c>
      <c r="AJ14" s="33">
        <v>0</v>
      </c>
      <c r="AK14" s="33">
        <v>0</v>
      </c>
      <c r="AL14" s="35">
        <v>439.9</v>
      </c>
      <c r="AM14" s="33">
        <v>0</v>
      </c>
      <c r="AN14" s="32">
        <f t="shared" si="33"/>
        <v>439.9</v>
      </c>
      <c r="AO14" s="33">
        <v>0</v>
      </c>
      <c r="AP14" s="33">
        <v>0</v>
      </c>
      <c r="AQ14" s="35">
        <v>439.9</v>
      </c>
      <c r="AR14" s="33">
        <v>0</v>
      </c>
      <c r="AS14" s="32">
        <f t="shared" si="34"/>
        <v>439.9</v>
      </c>
      <c r="AT14" s="33">
        <v>0</v>
      </c>
      <c r="AU14" s="33">
        <v>0</v>
      </c>
      <c r="AV14" s="35">
        <v>439.9</v>
      </c>
      <c r="AW14" s="33">
        <v>0</v>
      </c>
      <c r="AX14" s="32">
        <f t="shared" si="35"/>
        <v>439.9</v>
      </c>
      <c r="AY14" s="33">
        <v>0</v>
      </c>
      <c r="AZ14" s="33">
        <v>0</v>
      </c>
      <c r="BA14" s="35">
        <v>439.9</v>
      </c>
      <c r="BB14" s="33">
        <v>0</v>
      </c>
      <c r="BC14" s="32">
        <f t="shared" si="36"/>
        <v>439.9</v>
      </c>
      <c r="BD14" s="33">
        <v>0</v>
      </c>
      <c r="BE14" s="33">
        <v>0</v>
      </c>
      <c r="BF14" s="35">
        <v>439.9</v>
      </c>
      <c r="BG14" s="33">
        <v>0</v>
      </c>
      <c r="BH14" s="32">
        <f t="shared" si="37"/>
        <v>439.9</v>
      </c>
      <c r="BI14" s="33">
        <v>0</v>
      </c>
      <c r="BJ14" s="33">
        <v>0</v>
      </c>
      <c r="BK14" s="35">
        <v>439.9</v>
      </c>
      <c r="BL14" s="33">
        <v>0</v>
      </c>
    </row>
    <row r="15" spans="1:67" ht="33" x14ac:dyDescent="0.25">
      <c r="A15" s="28" t="s">
        <v>39</v>
      </c>
      <c r="B15" s="67" t="s">
        <v>238</v>
      </c>
      <c r="C15" s="30" t="s">
        <v>24</v>
      </c>
      <c r="D15" s="30" t="s">
        <v>38</v>
      </c>
      <c r="E15" s="31">
        <f t="shared" si="22"/>
        <v>1959.0000000000002</v>
      </c>
      <c r="F15" s="31">
        <f t="shared" si="23"/>
        <v>0</v>
      </c>
      <c r="G15" s="31">
        <f t="shared" si="24"/>
        <v>0</v>
      </c>
      <c r="H15" s="31">
        <f t="shared" si="25"/>
        <v>1959.0000000000002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169.4</v>
      </c>
      <c r="U15" s="33">
        <v>0</v>
      </c>
      <c r="V15" s="33">
        <v>0</v>
      </c>
      <c r="W15" s="35">
        <v>169.4</v>
      </c>
      <c r="X15" s="33">
        <v>0</v>
      </c>
      <c r="Y15" s="32">
        <f t="shared" si="30"/>
        <v>176.2</v>
      </c>
      <c r="Z15" s="33">
        <v>0</v>
      </c>
      <c r="AA15" s="33">
        <v>0</v>
      </c>
      <c r="AB15" s="35">
        <v>176.2</v>
      </c>
      <c r="AC15" s="33">
        <v>0</v>
      </c>
      <c r="AD15" s="32">
        <f t="shared" si="31"/>
        <v>183.2</v>
      </c>
      <c r="AE15" s="33">
        <v>0</v>
      </c>
      <c r="AF15" s="33">
        <v>0</v>
      </c>
      <c r="AG15" s="35">
        <v>183.2</v>
      </c>
      <c r="AH15" s="33">
        <v>0</v>
      </c>
      <c r="AI15" s="32">
        <f t="shared" si="32"/>
        <v>183.2</v>
      </c>
      <c r="AJ15" s="33">
        <v>0</v>
      </c>
      <c r="AK15" s="33">
        <v>0</v>
      </c>
      <c r="AL15" s="35">
        <v>183.2</v>
      </c>
      <c r="AM15" s="33">
        <v>0</v>
      </c>
      <c r="AN15" s="32">
        <f t="shared" si="33"/>
        <v>183.2</v>
      </c>
      <c r="AO15" s="33">
        <v>0</v>
      </c>
      <c r="AP15" s="33">
        <v>0</v>
      </c>
      <c r="AQ15" s="35">
        <v>183.2</v>
      </c>
      <c r="AR15" s="33">
        <v>0</v>
      </c>
      <c r="AS15" s="32">
        <f t="shared" si="34"/>
        <v>183.2</v>
      </c>
      <c r="AT15" s="33">
        <v>0</v>
      </c>
      <c r="AU15" s="33">
        <v>0</v>
      </c>
      <c r="AV15" s="35">
        <v>183.2</v>
      </c>
      <c r="AW15" s="33">
        <v>0</v>
      </c>
      <c r="AX15" s="32">
        <f t="shared" si="35"/>
        <v>183.2</v>
      </c>
      <c r="AY15" s="33">
        <v>0</v>
      </c>
      <c r="AZ15" s="33">
        <v>0</v>
      </c>
      <c r="BA15" s="35">
        <v>183.2</v>
      </c>
      <c r="BB15" s="33">
        <v>0</v>
      </c>
      <c r="BC15" s="32">
        <f t="shared" si="36"/>
        <v>183.2</v>
      </c>
      <c r="BD15" s="33">
        <v>0</v>
      </c>
      <c r="BE15" s="33">
        <v>0</v>
      </c>
      <c r="BF15" s="35">
        <v>183.2</v>
      </c>
      <c r="BG15" s="33">
        <v>0</v>
      </c>
      <c r="BH15" s="32">
        <f t="shared" si="37"/>
        <v>183.2</v>
      </c>
      <c r="BI15" s="33">
        <v>0</v>
      </c>
      <c r="BJ15" s="33">
        <v>0</v>
      </c>
      <c r="BK15" s="35">
        <v>183.2</v>
      </c>
      <c r="BL15" s="33">
        <v>0</v>
      </c>
    </row>
    <row r="16" spans="1:67" ht="33" x14ac:dyDescent="0.25">
      <c r="A16" s="28" t="s">
        <v>40</v>
      </c>
      <c r="B16" s="68" t="s">
        <v>247</v>
      </c>
      <c r="C16" s="30" t="s">
        <v>24</v>
      </c>
      <c r="D16" s="30" t="s">
        <v>38</v>
      </c>
      <c r="E16" s="31">
        <f t="shared" si="22"/>
        <v>1502.5</v>
      </c>
      <c r="F16" s="31">
        <f t="shared" si="23"/>
        <v>0</v>
      </c>
      <c r="G16" s="31">
        <f t="shared" si="24"/>
        <v>0</v>
      </c>
      <c r="H16" s="31">
        <f t="shared" si="25"/>
        <v>1502.5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32">
        <f t="shared" si="29"/>
        <v>128.6</v>
      </c>
      <c r="U16" s="33">
        <v>0</v>
      </c>
      <c r="V16" s="33">
        <v>0</v>
      </c>
      <c r="W16" s="35">
        <v>128.6</v>
      </c>
      <c r="X16" s="33">
        <v>0</v>
      </c>
      <c r="Y16" s="32">
        <f t="shared" si="30"/>
        <v>133.69999999999999</v>
      </c>
      <c r="Z16" s="33">
        <v>0</v>
      </c>
      <c r="AA16" s="33">
        <v>0</v>
      </c>
      <c r="AB16" s="35">
        <v>133.69999999999999</v>
      </c>
      <c r="AC16" s="33">
        <v>0</v>
      </c>
      <c r="AD16" s="32">
        <f t="shared" si="31"/>
        <v>139</v>
      </c>
      <c r="AE16" s="33">
        <v>0</v>
      </c>
      <c r="AF16" s="33">
        <v>0</v>
      </c>
      <c r="AG16" s="35">
        <v>139</v>
      </c>
      <c r="AH16" s="33">
        <v>0</v>
      </c>
      <c r="AI16" s="32">
        <f t="shared" si="32"/>
        <v>139</v>
      </c>
      <c r="AJ16" s="33">
        <v>0</v>
      </c>
      <c r="AK16" s="33">
        <v>0</v>
      </c>
      <c r="AL16" s="35">
        <v>139</v>
      </c>
      <c r="AM16" s="33">
        <v>0</v>
      </c>
      <c r="AN16" s="32">
        <f t="shared" si="33"/>
        <v>139</v>
      </c>
      <c r="AO16" s="33">
        <v>0</v>
      </c>
      <c r="AP16" s="33">
        <v>0</v>
      </c>
      <c r="AQ16" s="35">
        <v>139</v>
      </c>
      <c r="AR16" s="33">
        <v>0</v>
      </c>
      <c r="AS16" s="32">
        <f t="shared" si="34"/>
        <v>139</v>
      </c>
      <c r="AT16" s="33">
        <v>0</v>
      </c>
      <c r="AU16" s="33">
        <v>0</v>
      </c>
      <c r="AV16" s="35">
        <v>139</v>
      </c>
      <c r="AW16" s="33">
        <v>0</v>
      </c>
      <c r="AX16" s="32">
        <f t="shared" si="35"/>
        <v>139</v>
      </c>
      <c r="AY16" s="33">
        <v>0</v>
      </c>
      <c r="AZ16" s="33">
        <v>0</v>
      </c>
      <c r="BA16" s="35">
        <v>139</v>
      </c>
      <c r="BB16" s="33">
        <v>0</v>
      </c>
      <c r="BC16" s="32">
        <f t="shared" si="36"/>
        <v>139</v>
      </c>
      <c r="BD16" s="33">
        <v>0</v>
      </c>
      <c r="BE16" s="33">
        <v>0</v>
      </c>
      <c r="BF16" s="35">
        <v>139</v>
      </c>
      <c r="BG16" s="33">
        <v>0</v>
      </c>
      <c r="BH16" s="32">
        <f t="shared" si="37"/>
        <v>139</v>
      </c>
      <c r="BI16" s="33">
        <v>0</v>
      </c>
      <c r="BJ16" s="33">
        <v>0</v>
      </c>
      <c r="BK16" s="35">
        <v>139</v>
      </c>
      <c r="BL16" s="33">
        <v>0</v>
      </c>
    </row>
    <row r="17" spans="1:64" ht="33" x14ac:dyDescent="0.25">
      <c r="A17" s="28" t="s">
        <v>41</v>
      </c>
      <c r="B17" s="68" t="s">
        <v>248</v>
      </c>
      <c r="C17" s="30" t="s">
        <v>24</v>
      </c>
      <c r="D17" s="30" t="s">
        <v>38</v>
      </c>
      <c r="E17" s="31">
        <f t="shared" si="22"/>
        <v>1115.5000000000002</v>
      </c>
      <c r="F17" s="31">
        <f t="shared" si="23"/>
        <v>0</v>
      </c>
      <c r="G17" s="31">
        <f t="shared" si="24"/>
        <v>0</v>
      </c>
      <c r="H17" s="31">
        <f t="shared" si="25"/>
        <v>1115.5000000000002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104.7</v>
      </c>
      <c r="AE17" s="33">
        <v>0</v>
      </c>
      <c r="AF17" s="33">
        <v>0</v>
      </c>
      <c r="AG17" s="35">
        <v>104.7</v>
      </c>
      <c r="AH17" s="33">
        <v>0</v>
      </c>
      <c r="AI17" s="32">
        <f t="shared" si="32"/>
        <v>104.7</v>
      </c>
      <c r="AJ17" s="33">
        <v>0</v>
      </c>
      <c r="AK17" s="33">
        <v>0</v>
      </c>
      <c r="AL17" s="35">
        <v>104.7</v>
      </c>
      <c r="AM17" s="33">
        <v>0</v>
      </c>
      <c r="AN17" s="32">
        <f t="shared" si="33"/>
        <v>104.7</v>
      </c>
      <c r="AO17" s="33">
        <v>0</v>
      </c>
      <c r="AP17" s="33">
        <v>0</v>
      </c>
      <c r="AQ17" s="35">
        <v>104.7</v>
      </c>
      <c r="AR17" s="33">
        <v>0</v>
      </c>
      <c r="AS17" s="32">
        <f t="shared" si="34"/>
        <v>104.7</v>
      </c>
      <c r="AT17" s="33">
        <v>0</v>
      </c>
      <c r="AU17" s="33">
        <v>0</v>
      </c>
      <c r="AV17" s="35">
        <v>104.7</v>
      </c>
      <c r="AW17" s="33">
        <v>0</v>
      </c>
      <c r="AX17" s="32">
        <f t="shared" si="35"/>
        <v>104.7</v>
      </c>
      <c r="AY17" s="33">
        <v>0</v>
      </c>
      <c r="AZ17" s="33">
        <v>0</v>
      </c>
      <c r="BA17" s="35">
        <v>104.7</v>
      </c>
      <c r="BB17" s="33">
        <v>0</v>
      </c>
      <c r="BC17" s="32">
        <f t="shared" si="36"/>
        <v>104.7</v>
      </c>
      <c r="BD17" s="33">
        <v>0</v>
      </c>
      <c r="BE17" s="33">
        <v>0</v>
      </c>
      <c r="BF17" s="35">
        <v>104.7</v>
      </c>
      <c r="BG17" s="33">
        <v>0</v>
      </c>
      <c r="BH17" s="32">
        <f t="shared" si="37"/>
        <v>104.7</v>
      </c>
      <c r="BI17" s="33">
        <v>0</v>
      </c>
      <c r="BJ17" s="33">
        <v>0</v>
      </c>
      <c r="BK17" s="35">
        <v>104.7</v>
      </c>
      <c r="BL17" s="33">
        <v>0</v>
      </c>
    </row>
    <row r="18" spans="1:64" ht="33" x14ac:dyDescent="0.25">
      <c r="A18" s="28" t="s">
        <v>42</v>
      </c>
      <c r="B18" s="67" t="s">
        <v>239</v>
      </c>
      <c r="C18" s="30" t="s">
        <v>24</v>
      </c>
      <c r="D18" s="30" t="s">
        <v>38</v>
      </c>
      <c r="E18" s="31">
        <f t="shared" si="22"/>
        <v>2634.5000000000005</v>
      </c>
      <c r="F18" s="31">
        <f t="shared" si="23"/>
        <v>0</v>
      </c>
      <c r="G18" s="31">
        <f t="shared" si="24"/>
        <v>0</v>
      </c>
      <c r="H18" s="31">
        <f t="shared" si="25"/>
        <v>2634.5000000000005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233.5</v>
      </c>
      <c r="Z18" s="33">
        <v>0</v>
      </c>
      <c r="AA18" s="33">
        <v>0</v>
      </c>
      <c r="AB18" s="35">
        <v>233.5</v>
      </c>
      <c r="AC18" s="33">
        <v>0</v>
      </c>
      <c r="AD18" s="32">
        <f t="shared" si="31"/>
        <v>242.8</v>
      </c>
      <c r="AE18" s="33">
        <v>0</v>
      </c>
      <c r="AF18" s="33">
        <v>0</v>
      </c>
      <c r="AG18" s="35">
        <v>242.8</v>
      </c>
      <c r="AH18" s="33">
        <v>0</v>
      </c>
      <c r="AI18" s="32">
        <f t="shared" si="32"/>
        <v>242.8</v>
      </c>
      <c r="AJ18" s="33">
        <v>0</v>
      </c>
      <c r="AK18" s="33">
        <v>0</v>
      </c>
      <c r="AL18" s="35">
        <v>242.8</v>
      </c>
      <c r="AM18" s="33">
        <v>0</v>
      </c>
      <c r="AN18" s="32">
        <f t="shared" si="33"/>
        <v>242.8</v>
      </c>
      <c r="AO18" s="33">
        <v>0</v>
      </c>
      <c r="AP18" s="33">
        <v>0</v>
      </c>
      <c r="AQ18" s="35">
        <v>242.8</v>
      </c>
      <c r="AR18" s="33">
        <v>0</v>
      </c>
      <c r="AS18" s="32">
        <f t="shared" si="34"/>
        <v>242.8</v>
      </c>
      <c r="AT18" s="33">
        <v>0</v>
      </c>
      <c r="AU18" s="33">
        <v>0</v>
      </c>
      <c r="AV18" s="35">
        <v>242.8</v>
      </c>
      <c r="AW18" s="33">
        <v>0</v>
      </c>
      <c r="AX18" s="32">
        <f t="shared" si="35"/>
        <v>242.8</v>
      </c>
      <c r="AY18" s="33">
        <v>0</v>
      </c>
      <c r="AZ18" s="33">
        <v>0</v>
      </c>
      <c r="BA18" s="35">
        <v>242.8</v>
      </c>
      <c r="BB18" s="33">
        <v>0</v>
      </c>
      <c r="BC18" s="32">
        <f t="shared" si="36"/>
        <v>242.8</v>
      </c>
      <c r="BD18" s="33">
        <v>0</v>
      </c>
      <c r="BE18" s="33">
        <v>0</v>
      </c>
      <c r="BF18" s="35">
        <v>242.8</v>
      </c>
      <c r="BG18" s="33">
        <v>0</v>
      </c>
      <c r="BH18" s="32">
        <f t="shared" si="37"/>
        <v>242.8</v>
      </c>
      <c r="BI18" s="33">
        <v>0</v>
      </c>
      <c r="BJ18" s="33">
        <v>0</v>
      </c>
      <c r="BK18" s="35">
        <v>242.8</v>
      </c>
      <c r="BL18" s="33">
        <v>0</v>
      </c>
    </row>
    <row r="19" spans="1:64" ht="33" x14ac:dyDescent="0.25">
      <c r="A19" s="28" t="s">
        <v>43</v>
      </c>
      <c r="B19" s="67" t="s">
        <v>219</v>
      </c>
      <c r="C19" s="30" t="s">
        <v>24</v>
      </c>
      <c r="D19" s="30" t="s">
        <v>38</v>
      </c>
      <c r="E19" s="31">
        <f t="shared" si="22"/>
        <v>2798.2999999999997</v>
      </c>
      <c r="F19" s="31">
        <f t="shared" si="23"/>
        <v>0</v>
      </c>
      <c r="G19" s="31">
        <f t="shared" si="24"/>
        <v>0</v>
      </c>
      <c r="H19" s="31">
        <f t="shared" si="25"/>
        <v>2798.2999999999997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249.7</v>
      </c>
      <c r="Z19" s="33">
        <v>0</v>
      </c>
      <c r="AA19" s="33">
        <v>0</v>
      </c>
      <c r="AB19" s="35">
        <v>249.7</v>
      </c>
      <c r="AC19" s="33">
        <v>0</v>
      </c>
      <c r="AD19" s="32">
        <f t="shared" si="31"/>
        <v>259.7</v>
      </c>
      <c r="AE19" s="33">
        <v>0</v>
      </c>
      <c r="AF19" s="33">
        <v>0</v>
      </c>
      <c r="AG19" s="35">
        <v>259.7</v>
      </c>
      <c r="AH19" s="33">
        <v>0</v>
      </c>
      <c r="AI19" s="32">
        <f t="shared" si="32"/>
        <v>259.7</v>
      </c>
      <c r="AJ19" s="33">
        <v>0</v>
      </c>
      <c r="AK19" s="33">
        <v>0</v>
      </c>
      <c r="AL19" s="35">
        <v>259.7</v>
      </c>
      <c r="AM19" s="33">
        <v>0</v>
      </c>
      <c r="AN19" s="32">
        <f t="shared" si="33"/>
        <v>259.7</v>
      </c>
      <c r="AO19" s="33">
        <v>0</v>
      </c>
      <c r="AP19" s="33">
        <v>0</v>
      </c>
      <c r="AQ19" s="35">
        <v>259.7</v>
      </c>
      <c r="AR19" s="33">
        <v>0</v>
      </c>
      <c r="AS19" s="32">
        <f t="shared" si="34"/>
        <v>259.7</v>
      </c>
      <c r="AT19" s="33">
        <v>0</v>
      </c>
      <c r="AU19" s="33">
        <v>0</v>
      </c>
      <c r="AV19" s="35">
        <v>259.7</v>
      </c>
      <c r="AW19" s="33">
        <v>0</v>
      </c>
      <c r="AX19" s="32">
        <f t="shared" si="35"/>
        <v>259.7</v>
      </c>
      <c r="AY19" s="33">
        <v>0</v>
      </c>
      <c r="AZ19" s="33">
        <v>0</v>
      </c>
      <c r="BA19" s="35">
        <v>259.7</v>
      </c>
      <c r="BB19" s="33">
        <v>0</v>
      </c>
      <c r="BC19" s="32">
        <f t="shared" si="36"/>
        <v>259.7</v>
      </c>
      <c r="BD19" s="33">
        <v>0</v>
      </c>
      <c r="BE19" s="33">
        <v>0</v>
      </c>
      <c r="BF19" s="35">
        <v>259.7</v>
      </c>
      <c r="BG19" s="33">
        <v>0</v>
      </c>
      <c r="BH19" s="32">
        <f t="shared" si="37"/>
        <v>259.7</v>
      </c>
      <c r="BI19" s="33">
        <v>0</v>
      </c>
      <c r="BJ19" s="33">
        <v>0</v>
      </c>
      <c r="BK19" s="35">
        <v>259.7</v>
      </c>
      <c r="BL19" s="33">
        <v>0</v>
      </c>
    </row>
    <row r="20" spans="1:64" ht="33" x14ac:dyDescent="0.25">
      <c r="A20" s="28" t="s">
        <v>44</v>
      </c>
      <c r="B20" s="67" t="s">
        <v>240</v>
      </c>
      <c r="C20" s="30" t="s">
        <v>24</v>
      </c>
      <c r="D20" s="30" t="s">
        <v>38</v>
      </c>
      <c r="E20" s="31">
        <f t="shared" si="22"/>
        <v>2782.8000000000006</v>
      </c>
      <c r="F20" s="31">
        <f t="shared" si="23"/>
        <v>0</v>
      </c>
      <c r="G20" s="31">
        <f t="shared" si="24"/>
        <v>0</v>
      </c>
      <c r="H20" s="31">
        <f t="shared" si="25"/>
        <v>2782.8000000000006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248</v>
      </c>
      <c r="Z20" s="33">
        <v>0</v>
      </c>
      <c r="AA20" s="33">
        <v>0</v>
      </c>
      <c r="AB20" s="35">
        <v>248</v>
      </c>
      <c r="AC20" s="33">
        <v>0</v>
      </c>
      <c r="AD20" s="32">
        <f t="shared" si="31"/>
        <v>257.89999999999998</v>
      </c>
      <c r="AE20" s="33">
        <v>0</v>
      </c>
      <c r="AF20" s="33">
        <v>0</v>
      </c>
      <c r="AG20" s="35">
        <v>257.89999999999998</v>
      </c>
      <c r="AH20" s="33">
        <v>0</v>
      </c>
      <c r="AI20" s="32">
        <f t="shared" si="32"/>
        <v>257.89999999999998</v>
      </c>
      <c r="AJ20" s="33">
        <v>0</v>
      </c>
      <c r="AK20" s="33">
        <v>0</v>
      </c>
      <c r="AL20" s="35">
        <v>257.89999999999998</v>
      </c>
      <c r="AM20" s="33">
        <v>0</v>
      </c>
      <c r="AN20" s="32">
        <f t="shared" si="33"/>
        <v>257.89999999999998</v>
      </c>
      <c r="AO20" s="33">
        <v>0</v>
      </c>
      <c r="AP20" s="33">
        <v>0</v>
      </c>
      <c r="AQ20" s="35">
        <v>257.89999999999998</v>
      </c>
      <c r="AR20" s="33">
        <v>0</v>
      </c>
      <c r="AS20" s="32">
        <f t="shared" si="34"/>
        <v>257.89999999999998</v>
      </c>
      <c r="AT20" s="33">
        <v>0</v>
      </c>
      <c r="AU20" s="33">
        <v>0</v>
      </c>
      <c r="AV20" s="35">
        <v>257.89999999999998</v>
      </c>
      <c r="AW20" s="33">
        <v>0</v>
      </c>
      <c r="AX20" s="32">
        <f t="shared" si="35"/>
        <v>257.89999999999998</v>
      </c>
      <c r="AY20" s="33">
        <v>0</v>
      </c>
      <c r="AZ20" s="33">
        <v>0</v>
      </c>
      <c r="BA20" s="35">
        <v>257.89999999999998</v>
      </c>
      <c r="BB20" s="33">
        <v>0</v>
      </c>
      <c r="BC20" s="32">
        <f t="shared" si="36"/>
        <v>257.89999999999998</v>
      </c>
      <c r="BD20" s="33">
        <v>0</v>
      </c>
      <c r="BE20" s="33">
        <v>0</v>
      </c>
      <c r="BF20" s="35">
        <v>257.89999999999998</v>
      </c>
      <c r="BG20" s="33">
        <v>0</v>
      </c>
      <c r="BH20" s="32">
        <f t="shared" si="37"/>
        <v>257.89999999999998</v>
      </c>
      <c r="BI20" s="33">
        <v>0</v>
      </c>
      <c r="BJ20" s="33">
        <v>0</v>
      </c>
      <c r="BK20" s="35">
        <v>257.89999999999998</v>
      </c>
      <c r="BL20" s="33">
        <v>0</v>
      </c>
    </row>
    <row r="21" spans="1:64" ht="33" x14ac:dyDescent="0.25">
      <c r="A21" s="28" t="s">
        <v>61</v>
      </c>
      <c r="B21" s="67" t="s">
        <v>241</v>
      </c>
      <c r="C21" s="30" t="s">
        <v>24</v>
      </c>
      <c r="D21" s="30" t="s">
        <v>38</v>
      </c>
      <c r="E21" s="31">
        <f t="shared" si="22"/>
        <v>5407.3</v>
      </c>
      <c r="F21" s="31">
        <f t="shared" si="23"/>
        <v>0</v>
      </c>
      <c r="G21" s="31">
        <f t="shared" si="24"/>
        <v>0</v>
      </c>
      <c r="H21" s="31">
        <f t="shared" si="25"/>
        <v>5407.3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483.2</v>
      </c>
      <c r="Z21" s="33">
        <v>0</v>
      </c>
      <c r="AA21" s="33">
        <v>0</v>
      </c>
      <c r="AB21" s="35">
        <v>483.2</v>
      </c>
      <c r="AC21" s="33">
        <v>0</v>
      </c>
      <c r="AD21" s="32">
        <f t="shared" si="31"/>
        <v>502.5</v>
      </c>
      <c r="AE21" s="33">
        <v>0</v>
      </c>
      <c r="AF21" s="33">
        <v>0</v>
      </c>
      <c r="AG21" s="35">
        <v>502.5</v>
      </c>
      <c r="AH21" s="33">
        <v>0</v>
      </c>
      <c r="AI21" s="32">
        <f t="shared" si="32"/>
        <v>502.5</v>
      </c>
      <c r="AJ21" s="33">
        <v>0</v>
      </c>
      <c r="AK21" s="33">
        <v>0</v>
      </c>
      <c r="AL21" s="35">
        <v>502.5</v>
      </c>
      <c r="AM21" s="33">
        <v>0</v>
      </c>
      <c r="AN21" s="32">
        <f t="shared" si="33"/>
        <v>502.5</v>
      </c>
      <c r="AO21" s="33">
        <v>0</v>
      </c>
      <c r="AP21" s="33">
        <v>0</v>
      </c>
      <c r="AQ21" s="35">
        <v>502.5</v>
      </c>
      <c r="AR21" s="33">
        <v>0</v>
      </c>
      <c r="AS21" s="32">
        <f t="shared" si="34"/>
        <v>502.5</v>
      </c>
      <c r="AT21" s="33">
        <v>0</v>
      </c>
      <c r="AU21" s="33">
        <v>0</v>
      </c>
      <c r="AV21" s="35">
        <v>502.5</v>
      </c>
      <c r="AW21" s="33">
        <v>0</v>
      </c>
      <c r="AX21" s="32">
        <f t="shared" si="35"/>
        <v>502.5</v>
      </c>
      <c r="AY21" s="33">
        <v>0</v>
      </c>
      <c r="AZ21" s="33">
        <v>0</v>
      </c>
      <c r="BA21" s="35">
        <v>502.5</v>
      </c>
      <c r="BB21" s="33">
        <v>0</v>
      </c>
      <c r="BC21" s="32">
        <f t="shared" si="36"/>
        <v>502.5</v>
      </c>
      <c r="BD21" s="33">
        <v>0</v>
      </c>
      <c r="BE21" s="33">
        <v>0</v>
      </c>
      <c r="BF21" s="35">
        <v>502.5</v>
      </c>
      <c r="BG21" s="33">
        <v>0</v>
      </c>
      <c r="BH21" s="32">
        <f t="shared" si="37"/>
        <v>502.5</v>
      </c>
      <c r="BI21" s="33">
        <v>0</v>
      </c>
      <c r="BJ21" s="33">
        <v>0</v>
      </c>
      <c r="BK21" s="35">
        <v>502.5</v>
      </c>
      <c r="BL21" s="33">
        <v>0</v>
      </c>
    </row>
    <row r="22" spans="1:64" ht="33" x14ac:dyDescent="0.25">
      <c r="A22" s="28" t="s">
        <v>45</v>
      </c>
      <c r="B22" s="67" t="s">
        <v>242</v>
      </c>
      <c r="C22" s="30" t="s">
        <v>24</v>
      </c>
      <c r="D22" s="30" t="s">
        <v>38</v>
      </c>
      <c r="E22" s="31">
        <f t="shared" si="22"/>
        <v>1761.6999999999996</v>
      </c>
      <c r="F22" s="31">
        <f t="shared" si="23"/>
        <v>0</v>
      </c>
      <c r="G22" s="31">
        <f t="shared" si="24"/>
        <v>0</v>
      </c>
      <c r="H22" s="31">
        <f t="shared" si="25"/>
        <v>1761.6999999999996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157.9</v>
      </c>
      <c r="U22" s="33">
        <v>0</v>
      </c>
      <c r="V22" s="33">
        <v>0</v>
      </c>
      <c r="W22" s="35">
        <v>157.9</v>
      </c>
      <c r="X22" s="33">
        <v>0</v>
      </c>
      <c r="Y22" s="32">
        <f t="shared" si="30"/>
        <v>164.2</v>
      </c>
      <c r="Z22" s="33">
        <v>0</v>
      </c>
      <c r="AA22" s="33">
        <v>0</v>
      </c>
      <c r="AB22" s="35">
        <v>164.2</v>
      </c>
      <c r="AC22" s="33">
        <v>0</v>
      </c>
      <c r="AD22" s="32">
        <f t="shared" si="31"/>
        <v>170.8</v>
      </c>
      <c r="AE22" s="33">
        <v>0</v>
      </c>
      <c r="AF22" s="33">
        <v>0</v>
      </c>
      <c r="AG22" s="35">
        <v>170.8</v>
      </c>
      <c r="AH22" s="33">
        <v>0</v>
      </c>
      <c r="AI22" s="32">
        <f t="shared" si="32"/>
        <v>170.8</v>
      </c>
      <c r="AJ22" s="33">
        <v>0</v>
      </c>
      <c r="AK22" s="33">
        <v>0</v>
      </c>
      <c r="AL22" s="35">
        <v>170.8</v>
      </c>
      <c r="AM22" s="33">
        <v>0</v>
      </c>
      <c r="AN22" s="32">
        <f t="shared" si="33"/>
        <v>170.8</v>
      </c>
      <c r="AO22" s="33">
        <v>0</v>
      </c>
      <c r="AP22" s="33">
        <v>0</v>
      </c>
      <c r="AQ22" s="35">
        <v>170.8</v>
      </c>
      <c r="AR22" s="33">
        <v>0</v>
      </c>
      <c r="AS22" s="32">
        <f t="shared" si="34"/>
        <v>170.8</v>
      </c>
      <c r="AT22" s="33">
        <v>0</v>
      </c>
      <c r="AU22" s="33">
        <v>0</v>
      </c>
      <c r="AV22" s="35">
        <v>170.8</v>
      </c>
      <c r="AW22" s="33">
        <v>0</v>
      </c>
      <c r="AX22" s="32">
        <f t="shared" si="35"/>
        <v>170.8</v>
      </c>
      <c r="AY22" s="33">
        <v>0</v>
      </c>
      <c r="AZ22" s="33">
        <v>0</v>
      </c>
      <c r="BA22" s="35">
        <v>170.8</v>
      </c>
      <c r="BB22" s="33">
        <v>0</v>
      </c>
      <c r="BC22" s="32">
        <f t="shared" si="36"/>
        <v>170.8</v>
      </c>
      <c r="BD22" s="33">
        <v>0</v>
      </c>
      <c r="BE22" s="33">
        <v>0</v>
      </c>
      <c r="BF22" s="35">
        <v>170.8</v>
      </c>
      <c r="BG22" s="33">
        <v>0</v>
      </c>
      <c r="BH22" s="32">
        <f t="shared" si="37"/>
        <v>170.8</v>
      </c>
      <c r="BI22" s="33">
        <v>0</v>
      </c>
      <c r="BJ22" s="33">
        <v>0</v>
      </c>
      <c r="BK22" s="35">
        <v>170.8</v>
      </c>
      <c r="BL22" s="33">
        <v>0</v>
      </c>
    </row>
    <row r="23" spans="1:64" ht="33" x14ac:dyDescent="0.25">
      <c r="A23" s="28" t="s">
        <v>46</v>
      </c>
      <c r="B23" s="67" t="s">
        <v>243</v>
      </c>
      <c r="C23" s="30" t="s">
        <v>24</v>
      </c>
      <c r="D23" s="30" t="s">
        <v>38</v>
      </c>
      <c r="E23" s="31">
        <f t="shared" si="22"/>
        <v>2115.4999999999995</v>
      </c>
      <c r="F23" s="31">
        <f t="shared" si="23"/>
        <v>0</v>
      </c>
      <c r="G23" s="31">
        <f t="shared" si="24"/>
        <v>0</v>
      </c>
      <c r="H23" s="31">
        <f t="shared" si="25"/>
        <v>2115.4999999999995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189.2</v>
      </c>
      <c r="Z23" s="33">
        <v>0</v>
      </c>
      <c r="AA23" s="33">
        <v>0</v>
      </c>
      <c r="AB23" s="35">
        <v>189.2</v>
      </c>
      <c r="AC23" s="33">
        <v>0</v>
      </c>
      <c r="AD23" s="32">
        <f t="shared" si="31"/>
        <v>196.8</v>
      </c>
      <c r="AE23" s="33">
        <v>0</v>
      </c>
      <c r="AF23" s="33">
        <v>0</v>
      </c>
      <c r="AG23" s="35">
        <v>196.8</v>
      </c>
      <c r="AH23" s="33">
        <v>0</v>
      </c>
      <c r="AI23" s="32">
        <f t="shared" si="32"/>
        <v>196.8</v>
      </c>
      <c r="AJ23" s="33">
        <v>0</v>
      </c>
      <c r="AK23" s="33">
        <v>0</v>
      </c>
      <c r="AL23" s="35">
        <v>196.8</v>
      </c>
      <c r="AM23" s="33">
        <v>0</v>
      </c>
      <c r="AN23" s="32">
        <f t="shared" si="33"/>
        <v>196.8</v>
      </c>
      <c r="AO23" s="33">
        <v>0</v>
      </c>
      <c r="AP23" s="33">
        <v>0</v>
      </c>
      <c r="AQ23" s="35">
        <v>196.8</v>
      </c>
      <c r="AR23" s="33">
        <v>0</v>
      </c>
      <c r="AS23" s="32">
        <f t="shared" si="34"/>
        <v>196.8</v>
      </c>
      <c r="AT23" s="33">
        <v>0</v>
      </c>
      <c r="AU23" s="33">
        <v>0</v>
      </c>
      <c r="AV23" s="35">
        <v>196.8</v>
      </c>
      <c r="AW23" s="33">
        <v>0</v>
      </c>
      <c r="AX23" s="32">
        <f t="shared" si="35"/>
        <v>196.8</v>
      </c>
      <c r="AY23" s="33">
        <v>0</v>
      </c>
      <c r="AZ23" s="33">
        <v>0</v>
      </c>
      <c r="BA23" s="35">
        <v>196.8</v>
      </c>
      <c r="BB23" s="33">
        <v>0</v>
      </c>
      <c r="BC23" s="32">
        <f t="shared" si="36"/>
        <v>196.8</v>
      </c>
      <c r="BD23" s="33">
        <v>0</v>
      </c>
      <c r="BE23" s="33">
        <v>0</v>
      </c>
      <c r="BF23" s="35">
        <v>196.8</v>
      </c>
      <c r="BG23" s="33">
        <v>0</v>
      </c>
      <c r="BH23" s="32">
        <f t="shared" si="37"/>
        <v>196.8</v>
      </c>
      <c r="BI23" s="33">
        <v>0</v>
      </c>
      <c r="BJ23" s="33">
        <v>0</v>
      </c>
      <c r="BK23" s="35">
        <v>196.8</v>
      </c>
      <c r="BL23" s="33">
        <v>0</v>
      </c>
    </row>
    <row r="24" spans="1:64" ht="33" x14ac:dyDescent="0.25">
      <c r="A24" s="28" t="s">
        <v>47</v>
      </c>
      <c r="B24" s="67" t="s">
        <v>249</v>
      </c>
      <c r="C24" s="30" t="s">
        <v>24</v>
      </c>
      <c r="D24" s="30" t="s">
        <v>38</v>
      </c>
      <c r="E24" s="31">
        <f t="shared" si="22"/>
        <v>2282.0999999999995</v>
      </c>
      <c r="F24" s="31">
        <f t="shared" si="23"/>
        <v>0</v>
      </c>
      <c r="G24" s="31">
        <f t="shared" si="24"/>
        <v>0</v>
      </c>
      <c r="H24" s="31">
        <f t="shared" si="25"/>
        <v>2282.0999999999995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32">
        <f t="shared" si="29"/>
        <v>214.6</v>
      </c>
      <c r="U24" s="33">
        <v>0</v>
      </c>
      <c r="V24" s="33">
        <v>0</v>
      </c>
      <c r="W24" s="35">
        <v>214.6</v>
      </c>
      <c r="X24" s="33">
        <v>0</v>
      </c>
      <c r="Y24" s="32">
        <f t="shared" si="30"/>
        <v>223.2</v>
      </c>
      <c r="Z24" s="33">
        <v>0</v>
      </c>
      <c r="AA24" s="33">
        <v>0</v>
      </c>
      <c r="AB24" s="35">
        <v>223.2</v>
      </c>
      <c r="AC24" s="33">
        <v>0</v>
      </c>
      <c r="AD24" s="32">
        <f t="shared" si="31"/>
        <v>232.1</v>
      </c>
      <c r="AE24" s="33">
        <v>0</v>
      </c>
      <c r="AF24" s="33">
        <v>0</v>
      </c>
      <c r="AG24" s="35">
        <v>232.1</v>
      </c>
      <c r="AH24" s="33">
        <v>0</v>
      </c>
      <c r="AI24" s="32">
        <f t="shared" si="32"/>
        <v>232.1</v>
      </c>
      <c r="AJ24" s="33">
        <v>0</v>
      </c>
      <c r="AK24" s="33">
        <v>0</v>
      </c>
      <c r="AL24" s="35">
        <v>232.1</v>
      </c>
      <c r="AM24" s="33">
        <v>0</v>
      </c>
      <c r="AN24" s="32">
        <f t="shared" si="33"/>
        <v>232.1</v>
      </c>
      <c r="AO24" s="33">
        <v>0</v>
      </c>
      <c r="AP24" s="33">
        <v>0</v>
      </c>
      <c r="AQ24" s="35">
        <v>232.1</v>
      </c>
      <c r="AR24" s="33">
        <v>0</v>
      </c>
      <c r="AS24" s="32">
        <f t="shared" si="34"/>
        <v>232.1</v>
      </c>
      <c r="AT24" s="33">
        <v>0</v>
      </c>
      <c r="AU24" s="33">
        <v>0</v>
      </c>
      <c r="AV24" s="35">
        <v>232.1</v>
      </c>
      <c r="AW24" s="33">
        <v>0</v>
      </c>
      <c r="AX24" s="32">
        <f t="shared" si="35"/>
        <v>232.1</v>
      </c>
      <c r="AY24" s="33">
        <v>0</v>
      </c>
      <c r="AZ24" s="33">
        <v>0</v>
      </c>
      <c r="BA24" s="35">
        <v>232.1</v>
      </c>
      <c r="BB24" s="33">
        <v>0</v>
      </c>
      <c r="BC24" s="32">
        <f t="shared" si="36"/>
        <v>232.1</v>
      </c>
      <c r="BD24" s="33">
        <v>0</v>
      </c>
      <c r="BE24" s="33">
        <v>0</v>
      </c>
      <c r="BF24" s="35">
        <v>232.1</v>
      </c>
      <c r="BG24" s="33">
        <v>0</v>
      </c>
      <c r="BH24" s="32">
        <f t="shared" si="37"/>
        <v>232.1</v>
      </c>
      <c r="BI24" s="33">
        <v>0</v>
      </c>
      <c r="BJ24" s="33">
        <v>0</v>
      </c>
      <c r="BK24" s="35">
        <v>232.1</v>
      </c>
      <c r="BL24" s="33">
        <v>0</v>
      </c>
    </row>
    <row r="25" spans="1:64" ht="33" x14ac:dyDescent="0.25">
      <c r="A25" s="28" t="s">
        <v>48</v>
      </c>
      <c r="B25" s="67" t="s">
        <v>250</v>
      </c>
      <c r="C25" s="30" t="s">
        <v>24</v>
      </c>
      <c r="D25" s="30" t="s">
        <v>38</v>
      </c>
      <c r="E25" s="31">
        <f t="shared" si="22"/>
        <v>2393.6000000000004</v>
      </c>
      <c r="F25" s="31">
        <f t="shared" si="23"/>
        <v>0</v>
      </c>
      <c r="G25" s="31">
        <f t="shared" si="24"/>
        <v>0</v>
      </c>
      <c r="H25" s="31">
        <f t="shared" si="25"/>
        <v>2393.6000000000004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32">
        <f t="shared" si="29"/>
        <v>206.5</v>
      </c>
      <c r="U25" s="33">
        <v>0</v>
      </c>
      <c r="V25" s="33">
        <v>0</v>
      </c>
      <c r="W25" s="35">
        <v>206.5</v>
      </c>
      <c r="X25" s="33">
        <v>0</v>
      </c>
      <c r="Y25" s="32">
        <f t="shared" si="30"/>
        <v>214.8</v>
      </c>
      <c r="Z25" s="33">
        <v>0</v>
      </c>
      <c r="AA25" s="33">
        <v>0</v>
      </c>
      <c r="AB25" s="35">
        <v>214.8</v>
      </c>
      <c r="AC25" s="33">
        <v>0</v>
      </c>
      <c r="AD25" s="32">
        <f t="shared" si="31"/>
        <v>223.4</v>
      </c>
      <c r="AE25" s="33">
        <v>0</v>
      </c>
      <c r="AF25" s="33">
        <v>0</v>
      </c>
      <c r="AG25" s="35">
        <v>223.4</v>
      </c>
      <c r="AH25" s="33">
        <v>0</v>
      </c>
      <c r="AI25" s="32">
        <f t="shared" si="32"/>
        <v>223.4</v>
      </c>
      <c r="AJ25" s="33">
        <v>0</v>
      </c>
      <c r="AK25" s="33">
        <v>0</v>
      </c>
      <c r="AL25" s="35">
        <v>223.4</v>
      </c>
      <c r="AM25" s="33">
        <v>0</v>
      </c>
      <c r="AN25" s="32">
        <f t="shared" si="33"/>
        <v>223.4</v>
      </c>
      <c r="AO25" s="33">
        <v>0</v>
      </c>
      <c r="AP25" s="33">
        <v>0</v>
      </c>
      <c r="AQ25" s="35">
        <v>223.4</v>
      </c>
      <c r="AR25" s="33">
        <v>0</v>
      </c>
      <c r="AS25" s="32">
        <f t="shared" si="34"/>
        <v>223.4</v>
      </c>
      <c r="AT25" s="33">
        <v>0</v>
      </c>
      <c r="AU25" s="33">
        <v>0</v>
      </c>
      <c r="AV25" s="35">
        <v>223.4</v>
      </c>
      <c r="AW25" s="33">
        <v>0</v>
      </c>
      <c r="AX25" s="32">
        <f t="shared" si="35"/>
        <v>223.4</v>
      </c>
      <c r="AY25" s="33">
        <v>0</v>
      </c>
      <c r="AZ25" s="33">
        <v>0</v>
      </c>
      <c r="BA25" s="35">
        <v>223.4</v>
      </c>
      <c r="BB25" s="33">
        <v>0</v>
      </c>
      <c r="BC25" s="32">
        <f t="shared" si="36"/>
        <v>223.4</v>
      </c>
      <c r="BD25" s="33">
        <v>0</v>
      </c>
      <c r="BE25" s="33">
        <v>0</v>
      </c>
      <c r="BF25" s="35">
        <v>223.4</v>
      </c>
      <c r="BG25" s="33">
        <v>0</v>
      </c>
      <c r="BH25" s="32">
        <f t="shared" si="37"/>
        <v>223.4</v>
      </c>
      <c r="BI25" s="33">
        <v>0</v>
      </c>
      <c r="BJ25" s="33">
        <v>0</v>
      </c>
      <c r="BK25" s="35">
        <v>223.4</v>
      </c>
      <c r="BL25" s="33">
        <v>0</v>
      </c>
    </row>
    <row r="26" spans="1:64" ht="33" x14ac:dyDescent="0.25">
      <c r="A26" s="28" t="s">
        <v>49</v>
      </c>
      <c r="B26" s="67" t="s">
        <v>251</v>
      </c>
      <c r="C26" s="30" t="s">
        <v>24</v>
      </c>
      <c r="D26" s="30" t="s">
        <v>38</v>
      </c>
      <c r="E26" s="31">
        <f t="shared" si="22"/>
        <v>1589.3999999999999</v>
      </c>
      <c r="F26" s="31">
        <f t="shared" si="23"/>
        <v>0</v>
      </c>
      <c r="G26" s="31">
        <f t="shared" si="24"/>
        <v>0</v>
      </c>
      <c r="H26" s="31">
        <f t="shared" si="25"/>
        <v>1589.3999999999999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143.80000000000001</v>
      </c>
      <c r="Z26" s="33">
        <v>0</v>
      </c>
      <c r="AA26" s="33">
        <v>0</v>
      </c>
      <c r="AB26" s="35">
        <v>143.80000000000001</v>
      </c>
      <c r="AC26" s="33">
        <v>0</v>
      </c>
      <c r="AD26" s="32">
        <f t="shared" si="31"/>
        <v>149.6</v>
      </c>
      <c r="AE26" s="33">
        <v>0</v>
      </c>
      <c r="AF26" s="33">
        <v>0</v>
      </c>
      <c r="AG26" s="35">
        <v>149.6</v>
      </c>
      <c r="AH26" s="33">
        <v>0</v>
      </c>
      <c r="AI26" s="32">
        <f t="shared" si="32"/>
        <v>149.6</v>
      </c>
      <c r="AJ26" s="33">
        <v>0</v>
      </c>
      <c r="AK26" s="33">
        <v>0</v>
      </c>
      <c r="AL26" s="35">
        <v>149.6</v>
      </c>
      <c r="AM26" s="33">
        <v>0</v>
      </c>
      <c r="AN26" s="32">
        <f t="shared" si="33"/>
        <v>149.6</v>
      </c>
      <c r="AO26" s="33">
        <v>0</v>
      </c>
      <c r="AP26" s="33">
        <v>0</v>
      </c>
      <c r="AQ26" s="35">
        <v>149.6</v>
      </c>
      <c r="AR26" s="33">
        <v>0</v>
      </c>
      <c r="AS26" s="32">
        <f t="shared" si="34"/>
        <v>149.6</v>
      </c>
      <c r="AT26" s="33">
        <v>0</v>
      </c>
      <c r="AU26" s="33">
        <v>0</v>
      </c>
      <c r="AV26" s="35">
        <v>149.6</v>
      </c>
      <c r="AW26" s="33">
        <v>0</v>
      </c>
      <c r="AX26" s="32">
        <f t="shared" si="35"/>
        <v>149.6</v>
      </c>
      <c r="AY26" s="33">
        <v>0</v>
      </c>
      <c r="AZ26" s="33">
        <v>0</v>
      </c>
      <c r="BA26" s="35">
        <v>149.6</v>
      </c>
      <c r="BB26" s="33">
        <v>0</v>
      </c>
      <c r="BC26" s="32">
        <f t="shared" si="36"/>
        <v>149.6</v>
      </c>
      <c r="BD26" s="33">
        <v>0</v>
      </c>
      <c r="BE26" s="33">
        <v>0</v>
      </c>
      <c r="BF26" s="35">
        <v>149.6</v>
      </c>
      <c r="BG26" s="33">
        <v>0</v>
      </c>
      <c r="BH26" s="32">
        <f t="shared" si="37"/>
        <v>149.6</v>
      </c>
      <c r="BI26" s="33">
        <v>0</v>
      </c>
      <c r="BJ26" s="33">
        <v>0</v>
      </c>
      <c r="BK26" s="35">
        <v>149.6</v>
      </c>
      <c r="BL26" s="33">
        <v>0</v>
      </c>
    </row>
    <row r="27" spans="1:64" ht="33" x14ac:dyDescent="0.25">
      <c r="A27" s="28" t="s">
        <v>50</v>
      </c>
      <c r="B27" s="67" t="s">
        <v>244</v>
      </c>
      <c r="C27" s="30" t="s">
        <v>24</v>
      </c>
      <c r="D27" s="30" t="s">
        <v>38</v>
      </c>
      <c r="E27" s="31">
        <f t="shared" si="22"/>
        <v>1126.1000000000001</v>
      </c>
      <c r="F27" s="31">
        <f t="shared" si="23"/>
        <v>0</v>
      </c>
      <c r="G27" s="31">
        <f t="shared" si="24"/>
        <v>0</v>
      </c>
      <c r="H27" s="31">
        <f t="shared" si="25"/>
        <v>1126.1000000000001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32">
        <f t="shared" si="29"/>
        <v>96.8</v>
      </c>
      <c r="U27" s="33">
        <v>0</v>
      </c>
      <c r="V27" s="33">
        <v>0</v>
      </c>
      <c r="W27" s="35">
        <v>96.8</v>
      </c>
      <c r="X27" s="33">
        <v>0</v>
      </c>
      <c r="Y27" s="32">
        <f>AB27</f>
        <v>100.7</v>
      </c>
      <c r="Z27" s="33">
        <v>0</v>
      </c>
      <c r="AA27" s="33">
        <v>0</v>
      </c>
      <c r="AB27" s="35">
        <v>100.7</v>
      </c>
      <c r="AC27" s="33">
        <v>0</v>
      </c>
      <c r="AD27" s="32">
        <f t="shared" si="31"/>
        <v>104.7</v>
      </c>
      <c r="AE27" s="33">
        <v>0</v>
      </c>
      <c r="AF27" s="33">
        <v>0</v>
      </c>
      <c r="AG27" s="35">
        <v>104.7</v>
      </c>
      <c r="AH27" s="33">
        <v>0</v>
      </c>
      <c r="AI27" s="32">
        <f t="shared" si="32"/>
        <v>104.7</v>
      </c>
      <c r="AJ27" s="33">
        <v>0</v>
      </c>
      <c r="AK27" s="33">
        <v>0</v>
      </c>
      <c r="AL27" s="35">
        <v>104.7</v>
      </c>
      <c r="AM27" s="33">
        <v>0</v>
      </c>
      <c r="AN27" s="32">
        <f t="shared" si="33"/>
        <v>104.7</v>
      </c>
      <c r="AO27" s="33">
        <v>0</v>
      </c>
      <c r="AP27" s="33">
        <v>0</v>
      </c>
      <c r="AQ27" s="35">
        <v>104.7</v>
      </c>
      <c r="AR27" s="33">
        <v>0</v>
      </c>
      <c r="AS27" s="32">
        <f t="shared" si="34"/>
        <v>104.7</v>
      </c>
      <c r="AT27" s="33">
        <v>0</v>
      </c>
      <c r="AU27" s="33">
        <v>0</v>
      </c>
      <c r="AV27" s="35">
        <v>104.7</v>
      </c>
      <c r="AW27" s="33">
        <v>0</v>
      </c>
      <c r="AX27" s="32">
        <f t="shared" si="35"/>
        <v>104.7</v>
      </c>
      <c r="AY27" s="33">
        <v>0</v>
      </c>
      <c r="AZ27" s="33">
        <v>0</v>
      </c>
      <c r="BA27" s="35">
        <v>104.7</v>
      </c>
      <c r="BB27" s="33">
        <v>0</v>
      </c>
      <c r="BC27" s="32">
        <f t="shared" si="36"/>
        <v>104.7</v>
      </c>
      <c r="BD27" s="33">
        <v>0</v>
      </c>
      <c r="BE27" s="33">
        <v>0</v>
      </c>
      <c r="BF27" s="35">
        <v>104.7</v>
      </c>
      <c r="BG27" s="33">
        <v>0</v>
      </c>
      <c r="BH27" s="32">
        <f t="shared" si="37"/>
        <v>104.7</v>
      </c>
      <c r="BI27" s="33">
        <v>0</v>
      </c>
      <c r="BJ27" s="33">
        <v>0</v>
      </c>
      <c r="BK27" s="35">
        <v>104.7</v>
      </c>
      <c r="BL27" s="33">
        <v>0</v>
      </c>
    </row>
    <row r="28" spans="1:64" ht="33" x14ac:dyDescent="0.25">
      <c r="A28" s="28" t="s">
        <v>51</v>
      </c>
      <c r="B28" s="67" t="s">
        <v>245</v>
      </c>
      <c r="C28" s="30" t="s">
        <v>24</v>
      </c>
      <c r="D28" s="30" t="s">
        <v>38</v>
      </c>
      <c r="E28" s="31">
        <f t="shared" si="22"/>
        <v>1865.7000000000003</v>
      </c>
      <c r="F28" s="31">
        <f t="shared" si="23"/>
        <v>0</v>
      </c>
      <c r="G28" s="31">
        <f t="shared" si="24"/>
        <v>0</v>
      </c>
      <c r="H28" s="31">
        <f t="shared" si="25"/>
        <v>1865.7000000000003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32">
        <f t="shared" si="29"/>
        <v>175.9</v>
      </c>
      <c r="U28" s="33">
        <v>0</v>
      </c>
      <c r="V28" s="33">
        <v>0</v>
      </c>
      <c r="W28" s="35">
        <v>175.9</v>
      </c>
      <c r="X28" s="33">
        <v>0</v>
      </c>
      <c r="Y28" s="32">
        <f t="shared" si="30"/>
        <v>182.9</v>
      </c>
      <c r="Z28" s="33">
        <v>0</v>
      </c>
      <c r="AA28" s="33">
        <v>0</v>
      </c>
      <c r="AB28" s="35">
        <v>182.9</v>
      </c>
      <c r="AC28" s="33">
        <v>0</v>
      </c>
      <c r="AD28" s="32">
        <f t="shared" si="31"/>
        <v>190.2</v>
      </c>
      <c r="AE28" s="33">
        <v>0</v>
      </c>
      <c r="AF28" s="33">
        <v>0</v>
      </c>
      <c r="AG28" s="35">
        <v>190.2</v>
      </c>
      <c r="AH28" s="33">
        <v>0</v>
      </c>
      <c r="AI28" s="32">
        <f t="shared" si="32"/>
        <v>190.2</v>
      </c>
      <c r="AJ28" s="33">
        <v>0</v>
      </c>
      <c r="AK28" s="33">
        <v>0</v>
      </c>
      <c r="AL28" s="35">
        <v>190.2</v>
      </c>
      <c r="AM28" s="33">
        <v>0</v>
      </c>
      <c r="AN28" s="32">
        <f t="shared" si="33"/>
        <v>190.2</v>
      </c>
      <c r="AO28" s="33">
        <v>0</v>
      </c>
      <c r="AP28" s="33">
        <v>0</v>
      </c>
      <c r="AQ28" s="35">
        <v>190.2</v>
      </c>
      <c r="AR28" s="33">
        <v>0</v>
      </c>
      <c r="AS28" s="32">
        <f t="shared" si="34"/>
        <v>190.2</v>
      </c>
      <c r="AT28" s="33">
        <v>0</v>
      </c>
      <c r="AU28" s="33">
        <v>0</v>
      </c>
      <c r="AV28" s="35">
        <v>190.2</v>
      </c>
      <c r="AW28" s="33">
        <v>0</v>
      </c>
      <c r="AX28" s="32">
        <f t="shared" si="35"/>
        <v>190.2</v>
      </c>
      <c r="AY28" s="33">
        <v>0</v>
      </c>
      <c r="AZ28" s="33">
        <v>0</v>
      </c>
      <c r="BA28" s="35">
        <v>190.2</v>
      </c>
      <c r="BB28" s="33">
        <v>0</v>
      </c>
      <c r="BC28" s="32">
        <f t="shared" si="36"/>
        <v>190.2</v>
      </c>
      <c r="BD28" s="33">
        <v>0</v>
      </c>
      <c r="BE28" s="33">
        <v>0</v>
      </c>
      <c r="BF28" s="35">
        <v>190.2</v>
      </c>
      <c r="BG28" s="33">
        <v>0</v>
      </c>
      <c r="BH28" s="32">
        <f t="shared" si="37"/>
        <v>190.2</v>
      </c>
      <c r="BI28" s="33">
        <v>0</v>
      </c>
      <c r="BJ28" s="33">
        <v>0</v>
      </c>
      <c r="BK28" s="35">
        <v>190.2</v>
      </c>
      <c r="BL28" s="33">
        <v>0</v>
      </c>
    </row>
    <row r="29" spans="1:64" ht="37.5" customHeight="1" x14ac:dyDescent="0.25">
      <c r="A29" s="28" t="s">
        <v>25</v>
      </c>
      <c r="B29" s="78" t="s">
        <v>100</v>
      </c>
      <c r="C29" s="78"/>
      <c r="D29" s="78"/>
      <c r="E29" s="39">
        <f t="shared" ref="E29:AJ29" si="38">SUM(E30:E31)</f>
        <v>10954.3</v>
      </c>
      <c r="F29" s="39">
        <f t="shared" si="38"/>
        <v>0</v>
      </c>
      <c r="G29" s="39">
        <f t="shared" si="38"/>
        <v>0</v>
      </c>
      <c r="H29" s="39">
        <f t="shared" si="38"/>
        <v>10954.3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7452.6</v>
      </c>
      <c r="U29" s="39">
        <f t="shared" si="38"/>
        <v>0</v>
      </c>
      <c r="V29" s="39">
        <f t="shared" si="38"/>
        <v>0</v>
      </c>
      <c r="W29" s="39">
        <f t="shared" si="38"/>
        <v>7452.6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SUM(AK30:AK31)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82.5" x14ac:dyDescent="0.25">
      <c r="A30" s="28" t="s">
        <v>33</v>
      </c>
      <c r="B30" s="29" t="s">
        <v>275</v>
      </c>
      <c r="C30" s="30" t="s">
        <v>24</v>
      </c>
      <c r="D30" s="30" t="s">
        <v>58</v>
      </c>
      <c r="E30" s="31">
        <f t="shared" ref="E30" si="40">J30+O30+T30+Y30+AD30+AI30+AN30+AS30+AX30</f>
        <v>7452.6</v>
      </c>
      <c r="F30" s="31">
        <f t="shared" ref="F30:F31" si="41">K30+P30+U30+Z30+AE30+AJ30+AO30+AT30+AY30</f>
        <v>0</v>
      </c>
      <c r="G30" s="31">
        <f>L30+Q30+V30+AA30+AF30+AK30+AP30+AU30+AZ30</f>
        <v>0</v>
      </c>
      <c r="H30" s="31">
        <f t="shared" ref="H30:I30" si="42">M30+R30+W30+AB30+AG30+AL30+AQ30+AV30+BA30</f>
        <v>7452.6</v>
      </c>
      <c r="I30" s="31">
        <f t="shared" si="42"/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50">
        <f t="shared" si="28"/>
        <v>0</v>
      </c>
      <c r="P30" s="40">
        <v>0</v>
      </c>
      <c r="Q30" s="40">
        <v>0</v>
      </c>
      <c r="R30" s="41">
        <f>7452.6-7452.6</f>
        <v>0</v>
      </c>
      <c r="S30" s="40">
        <v>0</v>
      </c>
      <c r="T30" s="33">
        <f t="shared" ref="T30" si="43">W30</f>
        <v>7452.6</v>
      </c>
      <c r="U30" s="40">
        <v>0</v>
      </c>
      <c r="V30" s="40">
        <v>0</v>
      </c>
      <c r="W30" s="33">
        <v>7452.6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:AD31" si="44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:AI31" si="45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:AN31" si="46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:AS31" si="47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:AX31" si="48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:BC31" si="49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:BH31" si="50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65.25" customHeight="1" x14ac:dyDescent="0.25">
      <c r="A31" s="28" t="s">
        <v>57</v>
      </c>
      <c r="B31" s="36" t="s">
        <v>101</v>
      </c>
      <c r="C31" s="30" t="s">
        <v>24</v>
      </c>
      <c r="D31" s="30" t="s">
        <v>58</v>
      </c>
      <c r="E31" s="31">
        <f t="shared" ref="E31" si="51">J31+O31+T31+Y31+AD31+AI31+AN31+AS31+AX31</f>
        <v>3501.7</v>
      </c>
      <c r="F31" s="31">
        <f t="shared" si="41"/>
        <v>0</v>
      </c>
      <c r="G31" s="31">
        <f t="shared" ref="G31" si="52">L31+Q31+V31+AA31+AF31+AK31+AP31+AU31+AZ31</f>
        <v>0</v>
      </c>
      <c r="H31" s="31">
        <f t="shared" ref="H31" si="53">M31+R31+W31+AB31+AG31+AL31+AQ31+AV31+BA31</f>
        <v>3501.7</v>
      </c>
      <c r="I31" s="31">
        <f t="shared" ref="I31" si="54">N31+S31+X31+AC31+AH31+AM31+AR31+AW31+BB31</f>
        <v>0</v>
      </c>
      <c r="J31" s="33">
        <f>M31</f>
        <v>0</v>
      </c>
      <c r="K31" s="40">
        <v>0</v>
      </c>
      <c r="L31" s="40">
        <v>0</v>
      </c>
      <c r="M31" s="33">
        <v>0</v>
      </c>
      <c r="N31" s="40">
        <v>0</v>
      </c>
      <c r="O31" s="32">
        <f t="shared" si="28"/>
        <v>3501.7</v>
      </c>
      <c r="P31" s="40">
        <v>0</v>
      </c>
      <c r="Q31" s="40">
        <v>0</v>
      </c>
      <c r="R31" s="41">
        <v>3501.7</v>
      </c>
      <c r="S31" s="40">
        <v>0</v>
      </c>
      <c r="T31" s="33">
        <f>W31</f>
        <v>0</v>
      </c>
      <c r="U31" s="40">
        <v>0</v>
      </c>
      <c r="V31" s="40">
        <v>0</v>
      </c>
      <c r="W31" s="33">
        <v>0</v>
      </c>
      <c r="X31" s="33">
        <v>0</v>
      </c>
      <c r="Y31" s="33">
        <f t="shared" si="30"/>
        <v>0</v>
      </c>
      <c r="Z31" s="40">
        <v>0</v>
      </c>
      <c r="AA31" s="40">
        <v>0</v>
      </c>
      <c r="AB31" s="40">
        <v>0</v>
      </c>
      <c r="AC31" s="40">
        <v>0</v>
      </c>
      <c r="AD31" s="33">
        <f t="shared" si="44"/>
        <v>0</v>
      </c>
      <c r="AE31" s="40">
        <v>0</v>
      </c>
      <c r="AF31" s="40">
        <v>0</v>
      </c>
      <c r="AG31" s="40">
        <v>0</v>
      </c>
      <c r="AH31" s="40">
        <v>0</v>
      </c>
      <c r="AI31" s="33">
        <f t="shared" si="45"/>
        <v>0</v>
      </c>
      <c r="AJ31" s="40">
        <v>0</v>
      </c>
      <c r="AK31" s="40">
        <v>0</v>
      </c>
      <c r="AL31" s="40">
        <v>0</v>
      </c>
      <c r="AM31" s="40">
        <v>0</v>
      </c>
      <c r="AN31" s="33">
        <f t="shared" si="46"/>
        <v>0</v>
      </c>
      <c r="AO31" s="40">
        <v>0</v>
      </c>
      <c r="AP31" s="40">
        <v>0</v>
      </c>
      <c r="AQ31" s="40">
        <v>0</v>
      </c>
      <c r="AR31" s="40">
        <v>0</v>
      </c>
      <c r="AS31" s="33">
        <f t="shared" si="47"/>
        <v>0</v>
      </c>
      <c r="AT31" s="40">
        <v>0</v>
      </c>
      <c r="AU31" s="40">
        <v>0</v>
      </c>
      <c r="AV31" s="40">
        <v>0</v>
      </c>
      <c r="AW31" s="40">
        <v>0</v>
      </c>
      <c r="AX31" s="33">
        <f t="shared" si="48"/>
        <v>0</v>
      </c>
      <c r="AY31" s="40">
        <v>0</v>
      </c>
      <c r="AZ31" s="40">
        <v>0</v>
      </c>
      <c r="BA31" s="40">
        <v>0</v>
      </c>
      <c r="BB31" s="40">
        <v>0</v>
      </c>
      <c r="BC31" s="33">
        <f t="shared" si="49"/>
        <v>0</v>
      </c>
      <c r="BD31" s="40">
        <v>0</v>
      </c>
      <c r="BE31" s="40">
        <v>0</v>
      </c>
      <c r="BF31" s="40">
        <v>0</v>
      </c>
      <c r="BG31" s="40">
        <v>0</v>
      </c>
      <c r="BH31" s="33">
        <f t="shared" si="50"/>
        <v>0</v>
      </c>
      <c r="BI31" s="40">
        <v>0</v>
      </c>
      <c r="BJ31" s="40">
        <v>0</v>
      </c>
      <c r="BK31" s="40">
        <v>0</v>
      </c>
      <c r="BL31" s="40">
        <v>0</v>
      </c>
    </row>
    <row r="32" spans="1:64" ht="32.25" customHeight="1" x14ac:dyDescent="0.25">
      <c r="A32" s="28" t="s">
        <v>63</v>
      </c>
      <c r="B32" s="78" t="s">
        <v>153</v>
      </c>
      <c r="C32" s="78"/>
      <c r="D32" s="78"/>
      <c r="E32" s="39">
        <f>E33+E35</f>
        <v>351080.1</v>
      </c>
      <c r="F32" s="39">
        <f t="shared" ref="F32:BL32" si="55">F33+F35</f>
        <v>0</v>
      </c>
      <c r="G32" s="39">
        <f t="shared" si="55"/>
        <v>0</v>
      </c>
      <c r="H32" s="39">
        <f t="shared" si="55"/>
        <v>351080.1</v>
      </c>
      <c r="I32" s="39">
        <f t="shared" si="55"/>
        <v>0</v>
      </c>
      <c r="J32" s="39">
        <f t="shared" si="55"/>
        <v>36479.300000000003</v>
      </c>
      <c r="K32" s="39">
        <f t="shared" si="55"/>
        <v>0</v>
      </c>
      <c r="L32" s="39">
        <f t="shared" si="55"/>
        <v>0</v>
      </c>
      <c r="M32" s="39">
        <f t="shared" si="55"/>
        <v>36479.300000000003</v>
      </c>
      <c r="N32" s="39">
        <f t="shared" si="55"/>
        <v>0</v>
      </c>
      <c r="O32" s="39">
        <f t="shared" si="55"/>
        <v>78275.799999999988</v>
      </c>
      <c r="P32" s="39">
        <f t="shared" si="55"/>
        <v>0</v>
      </c>
      <c r="Q32" s="39">
        <f t="shared" si="55"/>
        <v>0</v>
      </c>
      <c r="R32" s="39">
        <f t="shared" si="55"/>
        <v>78275.799999999988</v>
      </c>
      <c r="S32" s="39">
        <f t="shared" si="55"/>
        <v>0</v>
      </c>
      <c r="T32" s="39">
        <f t="shared" si="55"/>
        <v>76217.2</v>
      </c>
      <c r="U32" s="39">
        <f t="shared" si="55"/>
        <v>0</v>
      </c>
      <c r="V32" s="39">
        <f t="shared" si="55"/>
        <v>0</v>
      </c>
      <c r="W32" s="39">
        <f t="shared" si="55"/>
        <v>76217.2</v>
      </c>
      <c r="X32" s="39">
        <f t="shared" si="55"/>
        <v>0</v>
      </c>
      <c r="Y32" s="39">
        <f t="shared" si="55"/>
        <v>78741.100000000006</v>
      </c>
      <c r="Z32" s="39">
        <f t="shared" si="55"/>
        <v>0</v>
      </c>
      <c r="AA32" s="39">
        <f t="shared" si="55"/>
        <v>0</v>
      </c>
      <c r="AB32" s="39">
        <f t="shared" si="55"/>
        <v>78741.100000000006</v>
      </c>
      <c r="AC32" s="39">
        <f t="shared" si="55"/>
        <v>0</v>
      </c>
      <c r="AD32" s="39">
        <f t="shared" si="55"/>
        <v>81366.700000000012</v>
      </c>
      <c r="AE32" s="39">
        <f t="shared" si="55"/>
        <v>0</v>
      </c>
      <c r="AF32" s="39">
        <f t="shared" si="55"/>
        <v>0</v>
      </c>
      <c r="AG32" s="39">
        <f t="shared" si="55"/>
        <v>81366.700000000012</v>
      </c>
      <c r="AH32" s="39">
        <f t="shared" si="55"/>
        <v>0</v>
      </c>
      <c r="AI32" s="39">
        <f t="shared" si="55"/>
        <v>0</v>
      </c>
      <c r="AJ32" s="39">
        <f t="shared" si="55"/>
        <v>0</v>
      </c>
      <c r="AK32" s="39">
        <f t="shared" si="55"/>
        <v>0</v>
      </c>
      <c r="AL32" s="39">
        <f t="shared" si="55"/>
        <v>0</v>
      </c>
      <c r="AM32" s="39">
        <f t="shared" si="55"/>
        <v>0</v>
      </c>
      <c r="AN32" s="39">
        <f t="shared" si="55"/>
        <v>0</v>
      </c>
      <c r="AO32" s="39">
        <f t="shared" si="55"/>
        <v>0</v>
      </c>
      <c r="AP32" s="39">
        <f t="shared" si="55"/>
        <v>0</v>
      </c>
      <c r="AQ32" s="39">
        <f t="shared" si="55"/>
        <v>0</v>
      </c>
      <c r="AR32" s="39">
        <f t="shared" si="55"/>
        <v>0</v>
      </c>
      <c r="AS32" s="39">
        <f t="shared" si="55"/>
        <v>0</v>
      </c>
      <c r="AT32" s="39">
        <f t="shared" si="55"/>
        <v>0</v>
      </c>
      <c r="AU32" s="39">
        <f t="shared" si="55"/>
        <v>0</v>
      </c>
      <c r="AV32" s="39">
        <f t="shared" si="55"/>
        <v>0</v>
      </c>
      <c r="AW32" s="39">
        <f t="shared" si="55"/>
        <v>0</v>
      </c>
      <c r="AX32" s="39">
        <f t="shared" si="55"/>
        <v>0</v>
      </c>
      <c r="AY32" s="39">
        <f t="shared" si="55"/>
        <v>0</v>
      </c>
      <c r="AZ32" s="39">
        <f t="shared" si="55"/>
        <v>0</v>
      </c>
      <c r="BA32" s="39">
        <f t="shared" si="55"/>
        <v>0</v>
      </c>
      <c r="BB32" s="39">
        <f t="shared" si="55"/>
        <v>0</v>
      </c>
      <c r="BC32" s="39">
        <f t="shared" si="55"/>
        <v>0</v>
      </c>
      <c r="BD32" s="39">
        <f t="shared" si="55"/>
        <v>0</v>
      </c>
      <c r="BE32" s="39">
        <f t="shared" si="55"/>
        <v>0</v>
      </c>
      <c r="BF32" s="39">
        <f t="shared" si="55"/>
        <v>0</v>
      </c>
      <c r="BG32" s="39">
        <f t="shared" si="55"/>
        <v>0</v>
      </c>
      <c r="BH32" s="39">
        <f t="shared" si="55"/>
        <v>0</v>
      </c>
      <c r="BI32" s="39">
        <f t="shared" si="55"/>
        <v>0</v>
      </c>
      <c r="BJ32" s="39">
        <f t="shared" si="55"/>
        <v>0</v>
      </c>
      <c r="BK32" s="39">
        <f t="shared" si="55"/>
        <v>0</v>
      </c>
      <c r="BL32" s="39">
        <f t="shared" si="55"/>
        <v>0</v>
      </c>
    </row>
    <row r="33" spans="1:64" ht="32.25" customHeight="1" x14ac:dyDescent="0.25">
      <c r="A33" s="28" t="s">
        <v>64</v>
      </c>
      <c r="B33" s="79" t="s">
        <v>136</v>
      </c>
      <c r="C33" s="80"/>
      <c r="D33" s="81"/>
      <c r="E33" s="39">
        <f>E34</f>
        <v>82798.500000000015</v>
      </c>
      <c r="F33" s="39">
        <f t="shared" ref="F33:BL33" si="56">F34</f>
        <v>0</v>
      </c>
      <c r="G33" s="39">
        <f t="shared" si="56"/>
        <v>0</v>
      </c>
      <c r="H33" s="39">
        <f t="shared" si="56"/>
        <v>82798.500000000015</v>
      </c>
      <c r="I33" s="39">
        <f t="shared" si="56"/>
        <v>0</v>
      </c>
      <c r="J33" s="39">
        <f t="shared" si="56"/>
        <v>29722.800000000003</v>
      </c>
      <c r="K33" s="39">
        <f t="shared" si="56"/>
        <v>0</v>
      </c>
      <c r="L33" s="39">
        <f t="shared" si="56"/>
        <v>0</v>
      </c>
      <c r="M33" s="39">
        <f t="shared" si="56"/>
        <v>29722.800000000003</v>
      </c>
      <c r="N33" s="39">
        <f t="shared" si="56"/>
        <v>0</v>
      </c>
      <c r="O33" s="42">
        <f>R33</f>
        <v>13770.9</v>
      </c>
      <c r="P33" s="39">
        <f t="shared" si="56"/>
        <v>0</v>
      </c>
      <c r="Q33" s="39">
        <f t="shared" si="56"/>
        <v>0</v>
      </c>
      <c r="R33" s="39">
        <f t="shared" si="56"/>
        <v>13770.9</v>
      </c>
      <c r="S33" s="39">
        <f t="shared" si="56"/>
        <v>0</v>
      </c>
      <c r="T33" s="39">
        <f t="shared" si="56"/>
        <v>13101.6</v>
      </c>
      <c r="U33" s="39">
        <f t="shared" si="56"/>
        <v>0</v>
      </c>
      <c r="V33" s="39">
        <f t="shared" si="56"/>
        <v>0</v>
      </c>
      <c r="W33" s="39">
        <f t="shared" si="56"/>
        <v>13101.6</v>
      </c>
      <c r="X33" s="39">
        <f t="shared" si="56"/>
        <v>0</v>
      </c>
      <c r="Y33" s="39">
        <f t="shared" si="56"/>
        <v>13101.6</v>
      </c>
      <c r="Z33" s="39">
        <f t="shared" si="56"/>
        <v>0</v>
      </c>
      <c r="AA33" s="39">
        <f t="shared" si="56"/>
        <v>0</v>
      </c>
      <c r="AB33" s="39">
        <f t="shared" si="56"/>
        <v>13101.6</v>
      </c>
      <c r="AC33" s="39">
        <f t="shared" si="56"/>
        <v>0</v>
      </c>
      <c r="AD33" s="39">
        <f t="shared" si="56"/>
        <v>13101.6</v>
      </c>
      <c r="AE33" s="39">
        <f t="shared" si="56"/>
        <v>0</v>
      </c>
      <c r="AF33" s="39">
        <f t="shared" si="56"/>
        <v>0</v>
      </c>
      <c r="AG33" s="39">
        <f t="shared" si="56"/>
        <v>13101.6</v>
      </c>
      <c r="AH33" s="39">
        <f t="shared" si="56"/>
        <v>0</v>
      </c>
      <c r="AI33" s="39">
        <f t="shared" si="56"/>
        <v>0</v>
      </c>
      <c r="AJ33" s="39">
        <f t="shared" si="56"/>
        <v>0</v>
      </c>
      <c r="AK33" s="39">
        <f t="shared" si="56"/>
        <v>0</v>
      </c>
      <c r="AL33" s="39">
        <f t="shared" si="56"/>
        <v>0</v>
      </c>
      <c r="AM33" s="39">
        <f t="shared" si="56"/>
        <v>0</v>
      </c>
      <c r="AN33" s="39">
        <f t="shared" si="56"/>
        <v>0</v>
      </c>
      <c r="AO33" s="39">
        <f t="shared" si="56"/>
        <v>0</v>
      </c>
      <c r="AP33" s="39">
        <f t="shared" si="56"/>
        <v>0</v>
      </c>
      <c r="AQ33" s="39">
        <f t="shared" si="56"/>
        <v>0</v>
      </c>
      <c r="AR33" s="39">
        <f t="shared" si="56"/>
        <v>0</v>
      </c>
      <c r="AS33" s="39">
        <f t="shared" si="56"/>
        <v>0</v>
      </c>
      <c r="AT33" s="39">
        <f t="shared" si="56"/>
        <v>0</v>
      </c>
      <c r="AU33" s="39">
        <f t="shared" si="56"/>
        <v>0</v>
      </c>
      <c r="AV33" s="39">
        <f t="shared" si="56"/>
        <v>0</v>
      </c>
      <c r="AW33" s="39">
        <f t="shared" si="56"/>
        <v>0</v>
      </c>
      <c r="AX33" s="39">
        <f t="shared" si="56"/>
        <v>0</v>
      </c>
      <c r="AY33" s="39">
        <f t="shared" si="56"/>
        <v>0</v>
      </c>
      <c r="AZ33" s="39">
        <f t="shared" si="56"/>
        <v>0</v>
      </c>
      <c r="BA33" s="39">
        <f t="shared" si="56"/>
        <v>0</v>
      </c>
      <c r="BB33" s="39">
        <f t="shared" si="56"/>
        <v>0</v>
      </c>
      <c r="BC33" s="39">
        <f t="shared" si="56"/>
        <v>0</v>
      </c>
      <c r="BD33" s="39">
        <f t="shared" si="56"/>
        <v>0</v>
      </c>
      <c r="BE33" s="39">
        <f t="shared" si="56"/>
        <v>0</v>
      </c>
      <c r="BF33" s="39">
        <f t="shared" si="56"/>
        <v>0</v>
      </c>
      <c r="BG33" s="39">
        <f t="shared" si="56"/>
        <v>0</v>
      </c>
      <c r="BH33" s="39">
        <f t="shared" si="56"/>
        <v>0</v>
      </c>
      <c r="BI33" s="39">
        <f t="shared" si="56"/>
        <v>0</v>
      </c>
      <c r="BJ33" s="39">
        <f t="shared" si="56"/>
        <v>0</v>
      </c>
      <c r="BK33" s="39">
        <f t="shared" si="56"/>
        <v>0</v>
      </c>
      <c r="BL33" s="39">
        <f t="shared" si="56"/>
        <v>0</v>
      </c>
    </row>
    <row r="34" spans="1:64" ht="33" x14ac:dyDescent="0.25">
      <c r="A34" s="28" t="s">
        <v>137</v>
      </c>
      <c r="B34" s="29" t="s">
        <v>65</v>
      </c>
      <c r="C34" s="30" t="s">
        <v>24</v>
      </c>
      <c r="D34" s="30" t="s">
        <v>38</v>
      </c>
      <c r="E34" s="31">
        <f t="shared" ref="E34" si="57">J34+O34+T34+Y34+AD34+AI34+AN34+AS34+AX34</f>
        <v>82798.500000000015</v>
      </c>
      <c r="F34" s="31">
        <f t="shared" ref="F34" si="58">K34+P34+U34+Z34+AE34+AJ34+AO34+AT34+AY34</f>
        <v>0</v>
      </c>
      <c r="G34" s="31">
        <f t="shared" ref="G34" si="59">L34+Q34+V34+AA34+AF34+AK34+AP34+AU34+AZ34</f>
        <v>0</v>
      </c>
      <c r="H34" s="31">
        <f t="shared" ref="H34:I34" si="60">M34+R34+W34+AB34+AG34+AL34+AQ34+AV34+BA34</f>
        <v>82798.500000000015</v>
      </c>
      <c r="I34" s="31">
        <f t="shared" si="60"/>
        <v>0</v>
      </c>
      <c r="J34" s="32">
        <f>M34</f>
        <v>29722.800000000003</v>
      </c>
      <c r="K34" s="40">
        <v>0</v>
      </c>
      <c r="L34" s="40">
        <v>0</v>
      </c>
      <c r="M34" s="32">
        <f>3509.9+10476.1+7060.9+3484.4+2201.2+2990.3</f>
        <v>29722.800000000003</v>
      </c>
      <c r="N34" s="40">
        <v>0</v>
      </c>
      <c r="O34" s="32">
        <f>R34</f>
        <v>13770.9</v>
      </c>
      <c r="P34" s="40">
        <v>0</v>
      </c>
      <c r="Q34" s="40">
        <v>0</v>
      </c>
      <c r="R34" s="41">
        <v>13770.9</v>
      </c>
      <c r="S34" s="40">
        <v>0</v>
      </c>
      <c r="T34" s="33">
        <f>W34</f>
        <v>13101.6</v>
      </c>
      <c r="U34" s="40">
        <v>0</v>
      </c>
      <c r="V34" s="40">
        <v>0</v>
      </c>
      <c r="W34" s="33">
        <f>13770.9-669.3</f>
        <v>13101.6</v>
      </c>
      <c r="X34" s="25"/>
      <c r="Y34" s="33">
        <f t="shared" ref="Y34" si="61">AB34</f>
        <v>13101.6</v>
      </c>
      <c r="Z34" s="40">
        <v>0</v>
      </c>
      <c r="AA34" s="40">
        <v>0</v>
      </c>
      <c r="AB34" s="41">
        <f>13770.9-669.3</f>
        <v>13101.6</v>
      </c>
      <c r="AC34" s="40">
        <v>0</v>
      </c>
      <c r="AD34" s="33">
        <f t="shared" ref="AD34" si="62">AG34</f>
        <v>13101.6</v>
      </c>
      <c r="AE34" s="40">
        <v>0</v>
      </c>
      <c r="AF34" s="40">
        <v>0</v>
      </c>
      <c r="AG34" s="40">
        <v>13101.6</v>
      </c>
      <c r="AH34" s="40">
        <v>0</v>
      </c>
      <c r="AI34" s="33">
        <f t="shared" ref="AI34" si="63">AL34</f>
        <v>0</v>
      </c>
      <c r="AJ34" s="40">
        <v>0</v>
      </c>
      <c r="AK34" s="40">
        <v>0</v>
      </c>
      <c r="AL34" s="40">
        <v>0</v>
      </c>
      <c r="AM34" s="40">
        <v>0</v>
      </c>
      <c r="AN34" s="33">
        <f t="shared" ref="AN34" si="64">AQ34</f>
        <v>0</v>
      </c>
      <c r="AO34" s="40">
        <v>0</v>
      </c>
      <c r="AP34" s="40">
        <v>0</v>
      </c>
      <c r="AQ34" s="40">
        <v>0</v>
      </c>
      <c r="AR34" s="40">
        <v>0</v>
      </c>
      <c r="AS34" s="33">
        <f t="shared" ref="AS34" si="65">AV34</f>
        <v>0</v>
      </c>
      <c r="AT34" s="40">
        <v>0</v>
      </c>
      <c r="AU34" s="40">
        <v>0</v>
      </c>
      <c r="AV34" s="40">
        <v>0</v>
      </c>
      <c r="AW34" s="40">
        <v>0</v>
      </c>
      <c r="AX34" s="33">
        <f t="shared" ref="AX34" si="66">BA34</f>
        <v>0</v>
      </c>
      <c r="AY34" s="40">
        <v>0</v>
      </c>
      <c r="AZ34" s="40">
        <v>0</v>
      </c>
      <c r="BA34" s="40">
        <v>0</v>
      </c>
      <c r="BB34" s="40">
        <v>0</v>
      </c>
      <c r="BC34" s="33">
        <f t="shared" ref="BC34" si="67">BF34</f>
        <v>0</v>
      </c>
      <c r="BD34" s="40">
        <v>0</v>
      </c>
      <c r="BE34" s="40">
        <v>0</v>
      </c>
      <c r="BF34" s="40">
        <v>0</v>
      </c>
      <c r="BG34" s="40">
        <v>0</v>
      </c>
      <c r="BH34" s="33">
        <f t="shared" ref="BH34" si="68">BK34</f>
        <v>0</v>
      </c>
      <c r="BI34" s="40">
        <v>0</v>
      </c>
      <c r="BJ34" s="40">
        <v>0</v>
      </c>
      <c r="BK34" s="40">
        <v>0</v>
      </c>
      <c r="BL34" s="40">
        <v>0</v>
      </c>
    </row>
    <row r="35" spans="1:64" ht="32.25" customHeight="1" x14ac:dyDescent="0.25">
      <c r="A35" s="28" t="s">
        <v>138</v>
      </c>
      <c r="B35" s="79" t="s">
        <v>139</v>
      </c>
      <c r="C35" s="80"/>
      <c r="D35" s="81"/>
      <c r="E35" s="39">
        <f>E36</f>
        <v>268281.59999999998</v>
      </c>
      <c r="F35" s="39">
        <f t="shared" ref="F35:BL35" si="69">F36</f>
        <v>0</v>
      </c>
      <c r="G35" s="39">
        <f t="shared" si="69"/>
        <v>0</v>
      </c>
      <c r="H35" s="39">
        <f t="shared" si="69"/>
        <v>268281.59999999998</v>
      </c>
      <c r="I35" s="39">
        <f t="shared" si="69"/>
        <v>0</v>
      </c>
      <c r="J35" s="39">
        <f t="shared" si="69"/>
        <v>6756.5</v>
      </c>
      <c r="K35" s="39">
        <f t="shared" si="69"/>
        <v>0</v>
      </c>
      <c r="L35" s="39">
        <f t="shared" si="69"/>
        <v>0</v>
      </c>
      <c r="M35" s="39">
        <f t="shared" si="69"/>
        <v>6756.5</v>
      </c>
      <c r="N35" s="39">
        <f t="shared" si="69"/>
        <v>0</v>
      </c>
      <c r="O35" s="39">
        <f t="shared" si="69"/>
        <v>64504.899999999994</v>
      </c>
      <c r="P35" s="39">
        <f t="shared" si="69"/>
        <v>0</v>
      </c>
      <c r="Q35" s="39">
        <f t="shared" si="69"/>
        <v>0</v>
      </c>
      <c r="R35" s="39">
        <f t="shared" si="69"/>
        <v>64504.899999999994</v>
      </c>
      <c r="S35" s="39">
        <f t="shared" si="69"/>
        <v>0</v>
      </c>
      <c r="T35" s="39">
        <f t="shared" si="69"/>
        <v>63115.6</v>
      </c>
      <c r="U35" s="39">
        <f t="shared" si="69"/>
        <v>0</v>
      </c>
      <c r="V35" s="39">
        <f t="shared" si="69"/>
        <v>0</v>
      </c>
      <c r="W35" s="39">
        <f t="shared" si="69"/>
        <v>63115.6</v>
      </c>
      <c r="X35" s="39">
        <f t="shared" si="69"/>
        <v>0</v>
      </c>
      <c r="Y35" s="39">
        <f t="shared" si="69"/>
        <v>65639.5</v>
      </c>
      <c r="Z35" s="39">
        <f t="shared" si="69"/>
        <v>0</v>
      </c>
      <c r="AA35" s="39">
        <f t="shared" si="69"/>
        <v>0</v>
      </c>
      <c r="AB35" s="39">
        <f t="shared" si="69"/>
        <v>65639.5</v>
      </c>
      <c r="AC35" s="39">
        <f t="shared" si="69"/>
        <v>0</v>
      </c>
      <c r="AD35" s="39">
        <f t="shared" si="69"/>
        <v>68265.100000000006</v>
      </c>
      <c r="AE35" s="39">
        <f t="shared" si="69"/>
        <v>0</v>
      </c>
      <c r="AF35" s="39">
        <f t="shared" si="69"/>
        <v>0</v>
      </c>
      <c r="AG35" s="39">
        <f t="shared" si="69"/>
        <v>68265.100000000006</v>
      </c>
      <c r="AH35" s="39">
        <f t="shared" si="69"/>
        <v>0</v>
      </c>
      <c r="AI35" s="39">
        <f t="shared" si="69"/>
        <v>0</v>
      </c>
      <c r="AJ35" s="39">
        <f t="shared" si="69"/>
        <v>0</v>
      </c>
      <c r="AK35" s="39">
        <f t="shared" si="69"/>
        <v>0</v>
      </c>
      <c r="AL35" s="39">
        <f t="shared" si="69"/>
        <v>0</v>
      </c>
      <c r="AM35" s="39">
        <f t="shared" si="69"/>
        <v>0</v>
      </c>
      <c r="AN35" s="39">
        <f t="shared" si="69"/>
        <v>0</v>
      </c>
      <c r="AO35" s="39">
        <f t="shared" si="69"/>
        <v>0</v>
      </c>
      <c r="AP35" s="39">
        <f t="shared" si="69"/>
        <v>0</v>
      </c>
      <c r="AQ35" s="39">
        <f t="shared" si="69"/>
        <v>0</v>
      </c>
      <c r="AR35" s="39">
        <f t="shared" si="69"/>
        <v>0</v>
      </c>
      <c r="AS35" s="39">
        <f t="shared" si="69"/>
        <v>0</v>
      </c>
      <c r="AT35" s="39">
        <f t="shared" si="69"/>
        <v>0</v>
      </c>
      <c r="AU35" s="39">
        <f t="shared" si="69"/>
        <v>0</v>
      </c>
      <c r="AV35" s="39">
        <f t="shared" si="69"/>
        <v>0</v>
      </c>
      <c r="AW35" s="39">
        <f t="shared" si="69"/>
        <v>0</v>
      </c>
      <c r="AX35" s="39">
        <f t="shared" si="69"/>
        <v>0</v>
      </c>
      <c r="AY35" s="39">
        <f t="shared" si="69"/>
        <v>0</v>
      </c>
      <c r="AZ35" s="39">
        <f t="shared" si="69"/>
        <v>0</v>
      </c>
      <c r="BA35" s="39">
        <f t="shared" si="69"/>
        <v>0</v>
      </c>
      <c r="BB35" s="39">
        <f t="shared" si="69"/>
        <v>0</v>
      </c>
      <c r="BC35" s="39">
        <f t="shared" si="69"/>
        <v>0</v>
      </c>
      <c r="BD35" s="39">
        <f t="shared" si="69"/>
        <v>0</v>
      </c>
      <c r="BE35" s="39">
        <f t="shared" si="69"/>
        <v>0</v>
      </c>
      <c r="BF35" s="39">
        <f t="shared" si="69"/>
        <v>0</v>
      </c>
      <c r="BG35" s="39">
        <f t="shared" si="69"/>
        <v>0</v>
      </c>
      <c r="BH35" s="39">
        <f t="shared" si="69"/>
        <v>0</v>
      </c>
      <c r="BI35" s="39">
        <f t="shared" si="69"/>
        <v>0</v>
      </c>
      <c r="BJ35" s="39">
        <f t="shared" si="69"/>
        <v>0</v>
      </c>
      <c r="BK35" s="39">
        <f t="shared" si="69"/>
        <v>0</v>
      </c>
      <c r="BL35" s="39">
        <f t="shared" si="69"/>
        <v>0</v>
      </c>
    </row>
    <row r="36" spans="1:64" ht="99" x14ac:dyDescent="0.25">
      <c r="A36" s="28" t="s">
        <v>140</v>
      </c>
      <c r="B36" s="29" t="s">
        <v>141</v>
      </c>
      <c r="C36" s="30" t="s">
        <v>24</v>
      </c>
      <c r="D36" s="30" t="s">
        <v>142</v>
      </c>
      <c r="E36" s="31">
        <f t="shared" ref="E36" si="70">J36+O36+T36+Y36+AD36+AI36+AN36+AS36+AX36</f>
        <v>268281.59999999998</v>
      </c>
      <c r="F36" s="31">
        <f t="shared" ref="F36" si="71">K36+P36+U36+Z36+AE36+AJ36+AO36+AT36+AY36</f>
        <v>0</v>
      </c>
      <c r="G36" s="31">
        <f t="shared" ref="G36" si="72">L36+Q36+V36+AA36+AF36+AK36+AP36+AU36+AZ36</f>
        <v>0</v>
      </c>
      <c r="H36" s="31">
        <f t="shared" ref="H36" si="73">M36+R36+W36+AB36+AG36+AL36+AQ36+AV36+BA36</f>
        <v>268281.59999999998</v>
      </c>
      <c r="I36" s="31">
        <f t="shared" ref="I36" si="74">N36+S36+X36+AC36+AH36+AM36+AR36+AW36+BB36</f>
        <v>0</v>
      </c>
      <c r="J36" s="32">
        <f>M36</f>
        <v>6756.5</v>
      </c>
      <c r="K36" s="40">
        <v>0</v>
      </c>
      <c r="L36" s="40">
        <v>0</v>
      </c>
      <c r="M36" s="32">
        <f>6756.5</f>
        <v>6756.5</v>
      </c>
      <c r="N36" s="40">
        <v>0</v>
      </c>
      <c r="O36" s="32">
        <f>R36</f>
        <v>64504.899999999994</v>
      </c>
      <c r="P36" s="40">
        <v>0</v>
      </c>
      <c r="Q36" s="40">
        <v>0</v>
      </c>
      <c r="R36" s="41">
        <f>19713.6+56156.8-11365.5</f>
        <v>64504.899999999994</v>
      </c>
      <c r="S36" s="40">
        <v>0</v>
      </c>
      <c r="T36" s="32">
        <f>W36</f>
        <v>63115.6</v>
      </c>
      <c r="U36" s="40">
        <v>0</v>
      </c>
      <c r="V36" s="40">
        <v>0</v>
      </c>
      <c r="W36" s="33">
        <v>63115.6</v>
      </c>
      <c r="X36" s="25"/>
      <c r="Y36" s="33">
        <f t="shared" ref="Y36" si="75">AB36</f>
        <v>65639.5</v>
      </c>
      <c r="Z36" s="40">
        <v>0</v>
      </c>
      <c r="AA36" s="40">
        <v>0</v>
      </c>
      <c r="AB36" s="41">
        <v>65639.5</v>
      </c>
      <c r="AC36" s="40">
        <v>0</v>
      </c>
      <c r="AD36" s="33">
        <f t="shared" ref="AD36" si="76">AG36</f>
        <v>68265.100000000006</v>
      </c>
      <c r="AE36" s="40">
        <v>0</v>
      </c>
      <c r="AF36" s="40">
        <v>0</v>
      </c>
      <c r="AG36" s="41">
        <v>68265.100000000006</v>
      </c>
      <c r="AH36" s="40">
        <v>0</v>
      </c>
      <c r="AI36" s="33">
        <f t="shared" ref="AI36" si="77">AL36</f>
        <v>0</v>
      </c>
      <c r="AJ36" s="40">
        <v>0</v>
      </c>
      <c r="AK36" s="40">
        <v>0</v>
      </c>
      <c r="AL36" s="40">
        <v>0</v>
      </c>
      <c r="AM36" s="40">
        <v>0</v>
      </c>
      <c r="AN36" s="33">
        <f t="shared" ref="AN36" si="78">AQ36</f>
        <v>0</v>
      </c>
      <c r="AO36" s="40">
        <v>0</v>
      </c>
      <c r="AP36" s="40">
        <v>0</v>
      </c>
      <c r="AQ36" s="40">
        <v>0</v>
      </c>
      <c r="AR36" s="40">
        <v>0</v>
      </c>
      <c r="AS36" s="33">
        <f t="shared" ref="AS36" si="79">AV36</f>
        <v>0</v>
      </c>
      <c r="AT36" s="40">
        <v>0</v>
      </c>
      <c r="AU36" s="40">
        <v>0</v>
      </c>
      <c r="AV36" s="40">
        <v>0</v>
      </c>
      <c r="AW36" s="40">
        <v>0</v>
      </c>
      <c r="AX36" s="33">
        <f t="shared" ref="AX36" si="80">BA36</f>
        <v>0</v>
      </c>
      <c r="AY36" s="40">
        <v>0</v>
      </c>
      <c r="AZ36" s="40">
        <v>0</v>
      </c>
      <c r="BA36" s="40">
        <v>0</v>
      </c>
      <c r="BB36" s="40">
        <v>0</v>
      </c>
      <c r="BC36" s="33">
        <f t="shared" ref="BC36" si="81">BF36</f>
        <v>0</v>
      </c>
      <c r="BD36" s="40">
        <v>0</v>
      </c>
      <c r="BE36" s="40">
        <v>0</v>
      </c>
      <c r="BF36" s="40">
        <v>0</v>
      </c>
      <c r="BG36" s="40">
        <v>0</v>
      </c>
      <c r="BH36" s="33">
        <f t="shared" ref="BH36" si="82">BK36</f>
        <v>0</v>
      </c>
      <c r="BI36" s="40">
        <v>0</v>
      </c>
      <c r="BJ36" s="40">
        <v>0</v>
      </c>
      <c r="BK36" s="40">
        <v>0</v>
      </c>
      <c r="BL36" s="40">
        <v>0</v>
      </c>
    </row>
    <row r="37" spans="1:64" ht="69" customHeight="1" x14ac:dyDescent="0.25">
      <c r="A37" s="28" t="s">
        <v>66</v>
      </c>
      <c r="B37" s="83" t="s">
        <v>69</v>
      </c>
      <c r="C37" s="84"/>
      <c r="D37" s="85"/>
      <c r="E37" s="39">
        <f t="shared" ref="E37:AJ37" si="83">E38+E61</f>
        <v>76055.100000000006</v>
      </c>
      <c r="F37" s="39">
        <f t="shared" si="83"/>
        <v>0</v>
      </c>
      <c r="G37" s="39">
        <f t="shared" si="83"/>
        <v>38599</v>
      </c>
      <c r="H37" s="39">
        <f t="shared" si="83"/>
        <v>37328.100000000006</v>
      </c>
      <c r="I37" s="39">
        <f t="shared" si="83"/>
        <v>127.99999999999999</v>
      </c>
      <c r="J37" s="39">
        <f t="shared" si="83"/>
        <v>17049.099999999999</v>
      </c>
      <c r="K37" s="39">
        <f t="shared" si="83"/>
        <v>0</v>
      </c>
      <c r="L37" s="39">
        <f t="shared" si="83"/>
        <v>0</v>
      </c>
      <c r="M37" s="39">
        <f t="shared" si="83"/>
        <v>16921.100000000002</v>
      </c>
      <c r="N37" s="39">
        <f t="shared" si="83"/>
        <v>127.99999999999999</v>
      </c>
      <c r="O37" s="39">
        <f t="shared" si="83"/>
        <v>14047.5</v>
      </c>
      <c r="P37" s="39">
        <f t="shared" si="83"/>
        <v>0</v>
      </c>
      <c r="Q37" s="39">
        <f t="shared" si="83"/>
        <v>0</v>
      </c>
      <c r="R37" s="39">
        <f t="shared" si="83"/>
        <v>14047.5</v>
      </c>
      <c r="S37" s="39">
        <f t="shared" si="83"/>
        <v>0</v>
      </c>
      <c r="T37" s="39">
        <f t="shared" si="83"/>
        <v>44958.5</v>
      </c>
      <c r="U37" s="39">
        <f t="shared" si="83"/>
        <v>0</v>
      </c>
      <c r="V37" s="39">
        <f t="shared" si="83"/>
        <v>38599</v>
      </c>
      <c r="W37" s="39">
        <f t="shared" si="83"/>
        <v>6359.4999999999991</v>
      </c>
      <c r="X37" s="39">
        <f t="shared" si="83"/>
        <v>0</v>
      </c>
      <c r="Y37" s="39">
        <f t="shared" si="83"/>
        <v>0</v>
      </c>
      <c r="Z37" s="39">
        <f t="shared" si="83"/>
        <v>0</v>
      </c>
      <c r="AA37" s="39">
        <f t="shared" si="83"/>
        <v>0</v>
      </c>
      <c r="AB37" s="39">
        <f t="shared" si="83"/>
        <v>0</v>
      </c>
      <c r="AC37" s="39">
        <f t="shared" si="83"/>
        <v>0</v>
      </c>
      <c r="AD37" s="39">
        <f t="shared" si="83"/>
        <v>0</v>
      </c>
      <c r="AE37" s="39">
        <f t="shared" si="83"/>
        <v>0</v>
      </c>
      <c r="AF37" s="39">
        <f t="shared" si="83"/>
        <v>0</v>
      </c>
      <c r="AG37" s="39">
        <f t="shared" si="83"/>
        <v>0</v>
      </c>
      <c r="AH37" s="39">
        <f t="shared" si="83"/>
        <v>0</v>
      </c>
      <c r="AI37" s="39">
        <f t="shared" si="83"/>
        <v>0</v>
      </c>
      <c r="AJ37" s="39">
        <f t="shared" si="83"/>
        <v>0</v>
      </c>
      <c r="AK37" s="39">
        <f t="shared" ref="AK37:BL37" si="84">AK38+AK61</f>
        <v>0</v>
      </c>
      <c r="AL37" s="39">
        <f t="shared" si="84"/>
        <v>0</v>
      </c>
      <c r="AM37" s="39">
        <f t="shared" si="84"/>
        <v>0</v>
      </c>
      <c r="AN37" s="39">
        <f t="shared" si="84"/>
        <v>0</v>
      </c>
      <c r="AO37" s="39">
        <f t="shared" si="84"/>
        <v>0</v>
      </c>
      <c r="AP37" s="39">
        <f t="shared" si="84"/>
        <v>0</v>
      </c>
      <c r="AQ37" s="39">
        <f t="shared" si="84"/>
        <v>0</v>
      </c>
      <c r="AR37" s="39">
        <f t="shared" si="84"/>
        <v>0</v>
      </c>
      <c r="AS37" s="39">
        <f t="shared" si="84"/>
        <v>0</v>
      </c>
      <c r="AT37" s="39">
        <f t="shared" si="84"/>
        <v>0</v>
      </c>
      <c r="AU37" s="39">
        <f t="shared" si="84"/>
        <v>0</v>
      </c>
      <c r="AV37" s="39">
        <f t="shared" si="84"/>
        <v>0</v>
      </c>
      <c r="AW37" s="39">
        <f t="shared" si="84"/>
        <v>0</v>
      </c>
      <c r="AX37" s="39">
        <f t="shared" si="84"/>
        <v>0</v>
      </c>
      <c r="AY37" s="39">
        <f t="shared" si="84"/>
        <v>0</v>
      </c>
      <c r="AZ37" s="39">
        <f t="shared" si="84"/>
        <v>0</v>
      </c>
      <c r="BA37" s="39">
        <f t="shared" si="84"/>
        <v>0</v>
      </c>
      <c r="BB37" s="39">
        <f t="shared" si="84"/>
        <v>0</v>
      </c>
      <c r="BC37" s="39">
        <f t="shared" si="84"/>
        <v>0</v>
      </c>
      <c r="BD37" s="39">
        <f t="shared" si="84"/>
        <v>0</v>
      </c>
      <c r="BE37" s="39">
        <f t="shared" si="84"/>
        <v>0</v>
      </c>
      <c r="BF37" s="39">
        <f t="shared" si="84"/>
        <v>0</v>
      </c>
      <c r="BG37" s="39">
        <f t="shared" si="84"/>
        <v>0</v>
      </c>
      <c r="BH37" s="39">
        <f t="shared" si="84"/>
        <v>0</v>
      </c>
      <c r="BI37" s="39">
        <f t="shared" si="84"/>
        <v>0</v>
      </c>
      <c r="BJ37" s="39">
        <f t="shared" si="84"/>
        <v>0</v>
      </c>
      <c r="BK37" s="39">
        <f t="shared" si="84"/>
        <v>0</v>
      </c>
      <c r="BL37" s="39">
        <f t="shared" si="84"/>
        <v>0</v>
      </c>
    </row>
    <row r="38" spans="1:64" ht="39.75" customHeight="1" x14ac:dyDescent="0.25">
      <c r="A38" s="28" t="s">
        <v>67</v>
      </c>
      <c r="B38" s="79" t="s">
        <v>156</v>
      </c>
      <c r="C38" s="80"/>
      <c r="D38" s="81"/>
      <c r="E38" s="39">
        <f t="shared" ref="E38:AJ38" si="85">SUM(E39:E60)</f>
        <v>63559.9</v>
      </c>
      <c r="F38" s="39">
        <f t="shared" si="85"/>
        <v>0</v>
      </c>
      <c r="G38" s="39">
        <f t="shared" si="85"/>
        <v>38010</v>
      </c>
      <c r="H38" s="39">
        <f t="shared" si="85"/>
        <v>25421.900000000005</v>
      </c>
      <c r="I38" s="39">
        <f t="shared" si="85"/>
        <v>127.99999999999999</v>
      </c>
      <c r="J38" s="39">
        <f t="shared" si="85"/>
        <v>12804</v>
      </c>
      <c r="K38" s="39">
        <f t="shared" si="85"/>
        <v>0</v>
      </c>
      <c r="L38" s="39">
        <f t="shared" si="85"/>
        <v>0</v>
      </c>
      <c r="M38" s="39">
        <f t="shared" si="85"/>
        <v>12676.000000000002</v>
      </c>
      <c r="N38" s="39">
        <f t="shared" si="85"/>
        <v>127.99999999999999</v>
      </c>
      <c r="O38" s="39">
        <f t="shared" si="85"/>
        <v>6417.3999999999987</v>
      </c>
      <c r="P38" s="39">
        <f t="shared" si="85"/>
        <v>0</v>
      </c>
      <c r="Q38" s="39">
        <f t="shared" si="85"/>
        <v>0</v>
      </c>
      <c r="R38" s="39">
        <f t="shared" si="85"/>
        <v>6417.3999999999987</v>
      </c>
      <c r="S38" s="39">
        <f t="shared" si="85"/>
        <v>0</v>
      </c>
      <c r="T38" s="39">
        <f t="shared" si="85"/>
        <v>44338.5</v>
      </c>
      <c r="U38" s="39">
        <f t="shared" si="85"/>
        <v>0</v>
      </c>
      <c r="V38" s="39">
        <f t="shared" si="85"/>
        <v>38010</v>
      </c>
      <c r="W38" s="39">
        <f t="shared" si="85"/>
        <v>6328.4999999999991</v>
      </c>
      <c r="X38" s="39">
        <f t="shared" si="85"/>
        <v>0</v>
      </c>
      <c r="Y38" s="39">
        <f t="shared" si="85"/>
        <v>0</v>
      </c>
      <c r="Z38" s="39">
        <f t="shared" si="85"/>
        <v>0</v>
      </c>
      <c r="AA38" s="39">
        <f t="shared" si="85"/>
        <v>0</v>
      </c>
      <c r="AB38" s="39">
        <f t="shared" si="85"/>
        <v>0</v>
      </c>
      <c r="AC38" s="39">
        <f t="shared" si="85"/>
        <v>0</v>
      </c>
      <c r="AD38" s="39">
        <f t="shared" si="85"/>
        <v>0</v>
      </c>
      <c r="AE38" s="39">
        <f t="shared" si="85"/>
        <v>0</v>
      </c>
      <c r="AF38" s="39">
        <f t="shared" si="85"/>
        <v>0</v>
      </c>
      <c r="AG38" s="39">
        <f t="shared" si="85"/>
        <v>0</v>
      </c>
      <c r="AH38" s="39">
        <f t="shared" si="85"/>
        <v>0</v>
      </c>
      <c r="AI38" s="39">
        <f t="shared" si="85"/>
        <v>0</v>
      </c>
      <c r="AJ38" s="39">
        <f t="shared" si="85"/>
        <v>0</v>
      </c>
      <c r="AK38" s="39">
        <f t="shared" ref="AK38:BL38" si="86">SUM(AK39:AK60)</f>
        <v>0</v>
      </c>
      <c r="AL38" s="39">
        <f t="shared" si="86"/>
        <v>0</v>
      </c>
      <c r="AM38" s="39">
        <f t="shared" si="86"/>
        <v>0</v>
      </c>
      <c r="AN38" s="39">
        <f t="shared" si="86"/>
        <v>0</v>
      </c>
      <c r="AO38" s="39">
        <f t="shared" si="86"/>
        <v>0</v>
      </c>
      <c r="AP38" s="39">
        <f t="shared" si="86"/>
        <v>0</v>
      </c>
      <c r="AQ38" s="39">
        <f t="shared" si="86"/>
        <v>0</v>
      </c>
      <c r="AR38" s="39">
        <f t="shared" si="86"/>
        <v>0</v>
      </c>
      <c r="AS38" s="39">
        <f t="shared" si="86"/>
        <v>0</v>
      </c>
      <c r="AT38" s="39">
        <f t="shared" si="86"/>
        <v>0</v>
      </c>
      <c r="AU38" s="39">
        <f t="shared" si="86"/>
        <v>0</v>
      </c>
      <c r="AV38" s="39">
        <f t="shared" si="86"/>
        <v>0</v>
      </c>
      <c r="AW38" s="39">
        <f t="shared" si="86"/>
        <v>0</v>
      </c>
      <c r="AX38" s="39">
        <f t="shared" si="86"/>
        <v>0</v>
      </c>
      <c r="AY38" s="39">
        <f t="shared" si="86"/>
        <v>0</v>
      </c>
      <c r="AZ38" s="39">
        <f t="shared" si="86"/>
        <v>0</v>
      </c>
      <c r="BA38" s="39">
        <f t="shared" si="86"/>
        <v>0</v>
      </c>
      <c r="BB38" s="39">
        <f t="shared" si="86"/>
        <v>0</v>
      </c>
      <c r="BC38" s="39">
        <f t="shared" si="86"/>
        <v>0</v>
      </c>
      <c r="BD38" s="39">
        <f t="shared" si="86"/>
        <v>0</v>
      </c>
      <c r="BE38" s="39">
        <f t="shared" si="86"/>
        <v>0</v>
      </c>
      <c r="BF38" s="39">
        <f t="shared" si="86"/>
        <v>0</v>
      </c>
      <c r="BG38" s="39">
        <f t="shared" si="86"/>
        <v>0</v>
      </c>
      <c r="BH38" s="39">
        <f t="shared" si="86"/>
        <v>0</v>
      </c>
      <c r="BI38" s="39">
        <f t="shared" si="86"/>
        <v>0</v>
      </c>
      <c r="BJ38" s="39">
        <f t="shared" si="86"/>
        <v>0</v>
      </c>
      <c r="BK38" s="39">
        <f t="shared" si="86"/>
        <v>0</v>
      </c>
      <c r="BL38" s="39">
        <f t="shared" si="86"/>
        <v>0</v>
      </c>
    </row>
    <row r="39" spans="1:64" ht="49.5" x14ac:dyDescent="0.25">
      <c r="A39" s="28" t="s">
        <v>157</v>
      </c>
      <c r="B39" s="29" t="s">
        <v>254</v>
      </c>
      <c r="C39" s="30" t="s">
        <v>24</v>
      </c>
      <c r="D39" s="30" t="s">
        <v>58</v>
      </c>
      <c r="E39" s="31">
        <f t="shared" ref="E39" si="87">J39+O39+T39+Y39+AD39+AI39+AN39+AS39+AX39</f>
        <v>5626</v>
      </c>
      <c r="F39" s="31">
        <f t="shared" ref="F39" si="88">K39+P39+U39+Z39+AE39+AJ39+AO39+AT39+AY39</f>
        <v>0</v>
      </c>
      <c r="G39" s="31">
        <f t="shared" ref="G39" si="89">L39+Q39+V39+AA39+AF39+AK39+AP39+AU39+AZ39</f>
        <v>5344.7</v>
      </c>
      <c r="H39" s="31">
        <f t="shared" ref="H39" si="90">M39+R39+W39+AB39+AG39+AL39+AQ39+AV39+BA39</f>
        <v>281.3</v>
      </c>
      <c r="I39" s="31">
        <f t="shared" ref="I39" si="91">N39+S39+X39+AC39+AH39+AM39+AR39+AW39+BB39</f>
        <v>0</v>
      </c>
      <c r="J39" s="32">
        <f t="shared" ref="J39" si="92">M39</f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ref="O39:O52" si="93">SUM(P39:S39)</f>
        <v>0</v>
      </c>
      <c r="P39" s="33">
        <v>0</v>
      </c>
      <c r="Q39" s="33">
        <f>5344.7-5344.7</f>
        <v>0</v>
      </c>
      <c r="R39" s="41">
        <f>4662.7+281.3-4662.7-281.3</f>
        <v>0</v>
      </c>
      <c r="S39" s="33">
        <v>0</v>
      </c>
      <c r="T39" s="33">
        <f t="shared" ref="T39" si="94">SUM(U39:X39)</f>
        <v>5626</v>
      </c>
      <c r="U39" s="33">
        <v>0</v>
      </c>
      <c r="V39" s="33">
        <v>5344.7</v>
      </c>
      <c r="W39" s="33">
        <v>281.3</v>
      </c>
      <c r="X39" s="33">
        <v>0</v>
      </c>
      <c r="Y39" s="39">
        <f t="shared" ref="Y39" si="95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96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97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98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99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00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1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2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158</v>
      </c>
      <c r="B40" s="29" t="s">
        <v>255</v>
      </c>
      <c r="C40" s="30" t="s">
        <v>24</v>
      </c>
      <c r="D40" s="30" t="s">
        <v>58</v>
      </c>
      <c r="E40" s="31">
        <f t="shared" ref="E40:E49" si="103">J40+O40+T40+Y40+AD40+AI40+AN40+AS40+AX40</f>
        <v>5981.9</v>
      </c>
      <c r="F40" s="31">
        <f t="shared" ref="F40:F49" si="104">K40+P40+U40+Z40+AE40+AJ40+AO40+AT40+AY40</f>
        <v>0</v>
      </c>
      <c r="G40" s="31">
        <f t="shared" ref="G40:G49" si="105">L40+Q40+V40+AA40+AF40+AK40+AP40+AU40+AZ40</f>
        <v>5063.3999999999996</v>
      </c>
      <c r="H40" s="31">
        <f t="shared" ref="H40:H49" si="106">M40+R40+W40+AB40+AG40+AL40+AQ40+AV40+BA40</f>
        <v>918.49999999999977</v>
      </c>
      <c r="I40" s="31">
        <f t="shared" ref="I40:I49" si="107">N40+S40+X40+AC40+AH40+AM40+AR40+AW40+BB40</f>
        <v>0</v>
      </c>
      <c r="J40" s="32">
        <f t="shared" ref="J40:J49" si="108">M40</f>
        <v>0</v>
      </c>
      <c r="K40" s="33">
        <v>0</v>
      </c>
      <c r="L40" s="33">
        <v>0</v>
      </c>
      <c r="M40" s="33">
        <v>0</v>
      </c>
      <c r="N40" s="33">
        <v>0</v>
      </c>
      <c r="O40" s="50">
        <f t="shared" si="93"/>
        <v>0</v>
      </c>
      <c r="P40" s="33">
        <v>0</v>
      </c>
      <c r="Q40" s="33">
        <v>0</v>
      </c>
      <c r="R40" s="50">
        <v>0</v>
      </c>
      <c r="S40" s="33">
        <v>0</v>
      </c>
      <c r="T40" s="33">
        <f t="shared" ref="T40" si="109">SUM(U40:X40)</f>
        <v>5981.9</v>
      </c>
      <c r="U40" s="33">
        <v>0</v>
      </c>
      <c r="V40" s="33">
        <f>5344.7-281.3</f>
        <v>5063.3999999999996</v>
      </c>
      <c r="W40" s="33">
        <f>3375.6-3094.3+652.2-15</f>
        <v>918.49999999999977</v>
      </c>
      <c r="X40" s="33">
        <v>0</v>
      </c>
      <c r="Y40" s="39">
        <f t="shared" ref="Y40" si="110">SUM(Z40:AC40)</f>
        <v>0</v>
      </c>
      <c r="Z40" s="33">
        <v>0</v>
      </c>
      <c r="AA40" s="33">
        <v>0</v>
      </c>
      <c r="AB40" s="33">
        <v>0</v>
      </c>
      <c r="AC40" s="33">
        <v>0</v>
      </c>
      <c r="AD40" s="39">
        <f t="shared" ref="AD40" si="111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2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3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4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5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6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7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159</v>
      </c>
      <c r="B41" s="29" t="s">
        <v>256</v>
      </c>
      <c r="C41" s="30" t="s">
        <v>24</v>
      </c>
      <c r="D41" s="30" t="s">
        <v>58</v>
      </c>
      <c r="E41" s="31">
        <f t="shared" si="103"/>
        <v>3516.1</v>
      </c>
      <c r="F41" s="31">
        <f t="shared" si="104"/>
        <v>0</v>
      </c>
      <c r="G41" s="31">
        <f t="shared" si="105"/>
        <v>2392.1999999999998</v>
      </c>
      <c r="H41" s="31">
        <f t="shared" si="106"/>
        <v>1123.9000000000001</v>
      </c>
      <c r="I41" s="31">
        <f t="shared" si="107"/>
        <v>0</v>
      </c>
      <c r="J41" s="32">
        <f t="shared" si="108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93"/>
        <v>0</v>
      </c>
      <c r="P41" s="33">
        <v>0</v>
      </c>
      <c r="Q41" s="33">
        <v>0</v>
      </c>
      <c r="R41" s="41">
        <f>3615.4-3376.8-238.6</f>
        <v>0</v>
      </c>
      <c r="S41" s="33">
        <v>0</v>
      </c>
      <c r="T41" s="33">
        <f t="shared" ref="T41" si="118">SUM(U41:X41)</f>
        <v>3516.1</v>
      </c>
      <c r="U41" s="33">
        <v>0</v>
      </c>
      <c r="V41" s="33">
        <f>2392.1+0.1</f>
        <v>2392.1999999999998</v>
      </c>
      <c r="W41" s="33">
        <f>1787.1-1661.2+998.1-0.1</f>
        <v>1123.9000000000001</v>
      </c>
      <c r="X41" s="33">
        <v>0</v>
      </c>
      <c r="Y41" s="39">
        <f t="shared" ref="Y41" si="119">SUM(Z41:AC41)</f>
        <v>0</v>
      </c>
      <c r="Z41" s="33">
        <v>0</v>
      </c>
      <c r="AA41" s="33">
        <v>0</v>
      </c>
      <c r="AB41" s="33">
        <v>0</v>
      </c>
      <c r="AC41" s="33">
        <v>0</v>
      </c>
      <c r="AD41" s="39">
        <f t="shared" ref="AD41" si="120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1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2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3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4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5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6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160</v>
      </c>
      <c r="B42" s="29" t="s">
        <v>257</v>
      </c>
      <c r="C42" s="30" t="s">
        <v>24</v>
      </c>
      <c r="D42" s="30" t="s">
        <v>58</v>
      </c>
      <c r="E42" s="31">
        <f t="shared" si="103"/>
        <v>5626</v>
      </c>
      <c r="F42" s="31">
        <f t="shared" si="104"/>
        <v>0</v>
      </c>
      <c r="G42" s="31">
        <f t="shared" si="105"/>
        <v>5344.7</v>
      </c>
      <c r="H42" s="31">
        <f t="shared" si="106"/>
        <v>281.3</v>
      </c>
      <c r="I42" s="31">
        <f t="shared" si="107"/>
        <v>0</v>
      </c>
      <c r="J42" s="32">
        <f t="shared" si="108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93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7">SUM(U42:X42)</f>
        <v>5626</v>
      </c>
      <c r="U42" s="33">
        <v>0</v>
      </c>
      <c r="V42" s="33">
        <v>5344.7</v>
      </c>
      <c r="W42" s="33">
        <v>281.3</v>
      </c>
      <c r="X42" s="33">
        <v>0</v>
      </c>
      <c r="Y42" s="39">
        <f t="shared" ref="Y42" si="128">SUM(Z42:AC42)</f>
        <v>0</v>
      </c>
      <c r="Z42" s="33">
        <v>0</v>
      </c>
      <c r="AA42" s="33">
        <v>0</v>
      </c>
      <c r="AB42" s="33">
        <v>0</v>
      </c>
      <c r="AC42" s="33">
        <v>0</v>
      </c>
      <c r="AD42" s="39">
        <f t="shared" ref="AD42" si="129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0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1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2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3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4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5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161</v>
      </c>
      <c r="B43" s="29" t="s">
        <v>258</v>
      </c>
      <c r="C43" s="30" t="s">
        <v>24</v>
      </c>
      <c r="D43" s="30" t="s">
        <v>58</v>
      </c>
      <c r="E43" s="31">
        <f t="shared" si="103"/>
        <v>5626</v>
      </c>
      <c r="F43" s="31">
        <f t="shared" si="104"/>
        <v>0</v>
      </c>
      <c r="G43" s="31">
        <f t="shared" si="105"/>
        <v>5344.7</v>
      </c>
      <c r="H43" s="31">
        <f t="shared" si="106"/>
        <v>281.29999999999973</v>
      </c>
      <c r="I43" s="31">
        <f t="shared" si="107"/>
        <v>0</v>
      </c>
      <c r="J43" s="32">
        <f t="shared" si="108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93"/>
        <v>0</v>
      </c>
      <c r="P43" s="33">
        <v>0</v>
      </c>
      <c r="Q43" s="33">
        <v>0</v>
      </c>
      <c r="R43" s="41">
        <f>6751.2-6751.2</f>
        <v>0</v>
      </c>
      <c r="S43" s="33">
        <v>0</v>
      </c>
      <c r="T43" s="33">
        <f t="shared" ref="T43" si="136">SUM(U43:X43)</f>
        <v>5626</v>
      </c>
      <c r="U43" s="33">
        <v>0</v>
      </c>
      <c r="V43" s="33">
        <v>5344.7</v>
      </c>
      <c r="W43" s="33">
        <f>3375.6-3094.3</f>
        <v>281.29999999999973</v>
      </c>
      <c r="X43" s="33">
        <v>0</v>
      </c>
      <c r="Y43" s="39">
        <f t="shared" ref="Y43" si="137">SUM(Z43:AC43)</f>
        <v>0</v>
      </c>
      <c r="Z43" s="33">
        <v>0</v>
      </c>
      <c r="AA43" s="33">
        <v>0</v>
      </c>
      <c r="AB43" s="33">
        <v>0</v>
      </c>
      <c r="AC43" s="33">
        <v>0</v>
      </c>
      <c r="AD43" s="39">
        <f t="shared" ref="AD43" si="138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39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40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1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2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3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4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162</v>
      </c>
      <c r="B44" s="29" t="s">
        <v>259</v>
      </c>
      <c r="C44" s="30" t="s">
        <v>24</v>
      </c>
      <c r="D44" s="30" t="s">
        <v>58</v>
      </c>
      <c r="E44" s="31">
        <f t="shared" si="103"/>
        <v>4438.5999999999995</v>
      </c>
      <c r="F44" s="31">
        <f t="shared" si="104"/>
        <v>0</v>
      </c>
      <c r="G44" s="31">
        <f t="shared" si="105"/>
        <v>0</v>
      </c>
      <c r="H44" s="31">
        <f t="shared" si="106"/>
        <v>4438.5999999999995</v>
      </c>
      <c r="I44" s="31">
        <f t="shared" si="107"/>
        <v>0</v>
      </c>
      <c r="J44" s="32">
        <f t="shared" si="108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93"/>
        <v>3930.6999999999994</v>
      </c>
      <c r="P44" s="33">
        <v>0</v>
      </c>
      <c r="Q44" s="33">
        <v>0</v>
      </c>
      <c r="R44" s="41">
        <f>2770.2+1399.1-238.6</f>
        <v>3930.6999999999994</v>
      </c>
      <c r="S44" s="33">
        <v>0</v>
      </c>
      <c r="T44" s="33">
        <f t="shared" ref="T44" si="145">SUM(U44:X44)</f>
        <v>507.9</v>
      </c>
      <c r="U44" s="33">
        <v>0</v>
      </c>
      <c r="V44" s="33">
        <v>0</v>
      </c>
      <c r="W44" s="33">
        <v>507.9</v>
      </c>
      <c r="X44" s="33">
        <v>0</v>
      </c>
      <c r="Y44" s="39">
        <f t="shared" ref="Y44" si="146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7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8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9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50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1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2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3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163</v>
      </c>
      <c r="B45" s="29" t="s">
        <v>260</v>
      </c>
      <c r="C45" s="30" t="s">
        <v>24</v>
      </c>
      <c r="D45" s="30" t="s">
        <v>58</v>
      </c>
      <c r="E45" s="31">
        <f t="shared" si="103"/>
        <v>5626</v>
      </c>
      <c r="F45" s="31">
        <f t="shared" si="104"/>
        <v>0</v>
      </c>
      <c r="G45" s="31">
        <f t="shared" si="105"/>
        <v>5344.7</v>
      </c>
      <c r="H45" s="31">
        <f t="shared" si="106"/>
        <v>281.3</v>
      </c>
      <c r="I45" s="31">
        <f t="shared" si="107"/>
        <v>0</v>
      </c>
      <c r="J45" s="32">
        <f t="shared" si="108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93"/>
        <v>0</v>
      </c>
      <c r="P45" s="33">
        <v>0</v>
      </c>
      <c r="Q45" s="33">
        <f>5344.7-5344.7</f>
        <v>0</v>
      </c>
      <c r="R45" s="41">
        <f>281.3+4662.7-4662.7-281.3</f>
        <v>0</v>
      </c>
      <c r="S45" s="33">
        <v>0</v>
      </c>
      <c r="T45" s="33">
        <f t="shared" ref="T45" si="154">SUM(U45:X45)</f>
        <v>5626</v>
      </c>
      <c r="U45" s="33">
        <v>0</v>
      </c>
      <c r="V45" s="33">
        <v>5344.7</v>
      </c>
      <c r="W45" s="33">
        <v>281.3</v>
      </c>
      <c r="X45" s="33">
        <v>0</v>
      </c>
      <c r="Y45" s="39">
        <f t="shared" ref="Y45" si="155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" si="156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" si="157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" si="158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" si="159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" si="160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" si="161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" si="162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164</v>
      </c>
      <c r="B46" s="29" t="s">
        <v>261</v>
      </c>
      <c r="C46" s="30" t="s">
        <v>24</v>
      </c>
      <c r="D46" s="30" t="s">
        <v>58</v>
      </c>
      <c r="E46" s="31">
        <f t="shared" si="103"/>
        <v>6783.4</v>
      </c>
      <c r="F46" s="31">
        <f t="shared" si="104"/>
        <v>0</v>
      </c>
      <c r="G46" s="31">
        <f t="shared" si="105"/>
        <v>5344.7</v>
      </c>
      <c r="H46" s="31">
        <f t="shared" si="106"/>
        <v>1438.7</v>
      </c>
      <c r="I46" s="31">
        <f t="shared" si="107"/>
        <v>0</v>
      </c>
      <c r="J46" s="32">
        <f t="shared" si="108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93"/>
        <v>0</v>
      </c>
      <c r="P46" s="33">
        <v>0</v>
      </c>
      <c r="Q46" s="33">
        <f>5344.7-5344.7</f>
        <v>0</v>
      </c>
      <c r="R46" s="41">
        <f>281.3+4662.7-4066.2-596.5-281.3</f>
        <v>0</v>
      </c>
      <c r="S46" s="33">
        <v>0</v>
      </c>
      <c r="T46" s="33">
        <f t="shared" ref="T46" si="163">SUM(U46:X46)</f>
        <v>6783.4</v>
      </c>
      <c r="U46" s="33">
        <v>0</v>
      </c>
      <c r="V46" s="33">
        <v>5344.7</v>
      </c>
      <c r="W46" s="33">
        <f>1157.4+281.3</f>
        <v>1438.7</v>
      </c>
      <c r="X46" s="33">
        <v>0</v>
      </c>
      <c r="Y46" s="39">
        <f t="shared" ref="Y46" si="164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5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6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7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8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9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70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1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165</v>
      </c>
      <c r="B47" s="29" t="s">
        <v>262</v>
      </c>
      <c r="C47" s="30" t="s">
        <v>24</v>
      </c>
      <c r="D47" s="30" t="s">
        <v>58</v>
      </c>
      <c r="E47" s="31">
        <f t="shared" si="103"/>
        <v>541.20000000000005</v>
      </c>
      <c r="F47" s="31">
        <f t="shared" si="104"/>
        <v>0</v>
      </c>
      <c r="G47" s="31">
        <f t="shared" si="105"/>
        <v>0</v>
      </c>
      <c r="H47" s="31">
        <f t="shared" si="106"/>
        <v>541.20000000000005</v>
      </c>
      <c r="I47" s="31">
        <f t="shared" si="107"/>
        <v>0</v>
      </c>
      <c r="J47" s="32">
        <f t="shared" si="108"/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si="93"/>
        <v>0</v>
      </c>
      <c r="P47" s="33">
        <v>0</v>
      </c>
      <c r="Q47" s="33">
        <v>0</v>
      </c>
      <c r="R47" s="41">
        <f>357.9-357.9</f>
        <v>0</v>
      </c>
      <c r="S47" s="33">
        <v>0</v>
      </c>
      <c r="T47" s="33">
        <f t="shared" ref="T47" si="172">SUM(U47:X47)</f>
        <v>541.20000000000005</v>
      </c>
      <c r="U47" s="33">
        <v>0</v>
      </c>
      <c r="V47" s="33">
        <v>0</v>
      </c>
      <c r="W47" s="33">
        <v>541.20000000000005</v>
      </c>
      <c r="X47" s="33">
        <v>0</v>
      </c>
      <c r="Y47" s="39">
        <f t="shared" ref="Y47" si="173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74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75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76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77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78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79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80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166</v>
      </c>
      <c r="B48" s="29" t="s">
        <v>252</v>
      </c>
      <c r="C48" s="30" t="s">
        <v>24</v>
      </c>
      <c r="D48" s="30" t="s">
        <v>58</v>
      </c>
      <c r="E48" s="31">
        <f t="shared" si="103"/>
        <v>471.5</v>
      </c>
      <c r="F48" s="31">
        <f t="shared" si="104"/>
        <v>0</v>
      </c>
      <c r="G48" s="31">
        <f t="shared" si="105"/>
        <v>0</v>
      </c>
      <c r="H48" s="31">
        <f t="shared" si="106"/>
        <v>471.5</v>
      </c>
      <c r="I48" s="31">
        <f t="shared" si="107"/>
        <v>0</v>
      </c>
      <c r="J48" s="32">
        <f t="shared" si="108"/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si="93"/>
        <v>0</v>
      </c>
      <c r="P48" s="33">
        <v>0</v>
      </c>
      <c r="Q48" s="33">
        <v>0</v>
      </c>
      <c r="R48" s="41">
        <f>119.3-119.3</f>
        <v>0</v>
      </c>
      <c r="S48" s="33">
        <v>0</v>
      </c>
      <c r="T48" s="33">
        <f t="shared" ref="T48:T53" si="181">SUM(U48:X48)</f>
        <v>471.5</v>
      </c>
      <c r="U48" s="33">
        <v>0</v>
      </c>
      <c r="V48" s="33">
        <v>0</v>
      </c>
      <c r="W48" s="33">
        <v>471.5</v>
      </c>
      <c r="X48" s="33">
        <v>0</v>
      </c>
      <c r="Y48" s="39">
        <f t="shared" ref="Y48:Y53" si="182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:AD53" si="183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:AI53" si="184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:AN53" si="185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:AS53" si="186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:AX53" si="187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:BC53" si="188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:BH53" si="189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167</v>
      </c>
      <c r="B49" s="29" t="s">
        <v>263</v>
      </c>
      <c r="C49" s="30" t="s">
        <v>24</v>
      </c>
      <c r="D49" s="30" t="s">
        <v>58</v>
      </c>
      <c r="E49" s="31">
        <f t="shared" si="103"/>
        <v>4032.5</v>
      </c>
      <c r="F49" s="31">
        <f t="shared" si="104"/>
        <v>0</v>
      </c>
      <c r="G49" s="31">
        <f t="shared" si="105"/>
        <v>3830.9</v>
      </c>
      <c r="H49" s="31">
        <f t="shared" si="106"/>
        <v>201.59999999999982</v>
      </c>
      <c r="I49" s="31">
        <f t="shared" si="107"/>
        <v>0</v>
      </c>
      <c r="J49" s="32">
        <f t="shared" si="108"/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si="93"/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190">SUM(U49:X49)</f>
        <v>4032.5</v>
      </c>
      <c r="U49" s="33">
        <v>0</v>
      </c>
      <c r="V49" s="33">
        <f>3830.8+0.1</f>
        <v>3830.9</v>
      </c>
      <c r="W49" s="33">
        <f>2531.6-2329.9-0.1</f>
        <v>201.59999999999982</v>
      </c>
      <c r="X49" s="33">
        <v>0</v>
      </c>
      <c r="Y49" s="39">
        <f t="shared" ref="Y49" si="191">SUM(Z49:AC49)</f>
        <v>0</v>
      </c>
      <c r="Z49" s="33">
        <v>0</v>
      </c>
      <c r="AA49" s="33">
        <v>0</v>
      </c>
      <c r="AB49" s="33">
        <v>0</v>
      </c>
      <c r="AC49" s="33">
        <v>0</v>
      </c>
      <c r="AD49" s="39">
        <f t="shared" ref="AD49" si="192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193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194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195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196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197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198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49.5" x14ac:dyDescent="0.25">
      <c r="A50" s="28" t="s">
        <v>168</v>
      </c>
      <c r="B50" s="8" t="s">
        <v>175</v>
      </c>
      <c r="C50" s="30" t="s">
        <v>24</v>
      </c>
      <c r="D50" s="30" t="s">
        <v>96</v>
      </c>
      <c r="E50" s="31">
        <f t="shared" ref="E50:I53" si="199">J50+O50+T50+Y50+AD50+AI50+AN50+AS50+AX50</f>
        <v>5400</v>
      </c>
      <c r="F50" s="31">
        <f t="shared" si="199"/>
        <v>0</v>
      </c>
      <c r="G50" s="31">
        <f t="shared" si="199"/>
        <v>0</v>
      </c>
      <c r="H50" s="31">
        <f t="shared" si="199"/>
        <v>5346</v>
      </c>
      <c r="I50" s="31">
        <f t="shared" si="199"/>
        <v>54</v>
      </c>
      <c r="J50" s="32">
        <f>SUM(K50:N50)</f>
        <v>5400</v>
      </c>
      <c r="K50" s="33">
        <v>0</v>
      </c>
      <c r="L50" s="33">
        <v>0</v>
      </c>
      <c r="M50" s="32">
        <v>5346</v>
      </c>
      <c r="N50" s="33">
        <v>54</v>
      </c>
      <c r="O50" s="33">
        <f t="shared" si="93"/>
        <v>0</v>
      </c>
      <c r="P50" s="33">
        <v>0</v>
      </c>
      <c r="Q50" s="33">
        <v>0</v>
      </c>
      <c r="R50" s="40">
        <v>0</v>
      </c>
      <c r="S50" s="33">
        <v>0</v>
      </c>
      <c r="T50" s="39">
        <f t="shared" si="181"/>
        <v>0</v>
      </c>
      <c r="U50" s="33">
        <v>0</v>
      </c>
      <c r="V50" s="33">
        <v>0</v>
      </c>
      <c r="W50" s="33">
        <v>0</v>
      </c>
      <c r="X50" s="33">
        <v>0</v>
      </c>
      <c r="Y50" s="39">
        <f t="shared" si="182"/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si="183"/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si="184"/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si="185"/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si="186"/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si="187"/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si="188"/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si="189"/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49.5" x14ac:dyDescent="0.25">
      <c r="A51" s="28" t="s">
        <v>169</v>
      </c>
      <c r="B51" s="9" t="s">
        <v>176</v>
      </c>
      <c r="C51" s="30" t="s">
        <v>24</v>
      </c>
      <c r="D51" s="30" t="s">
        <v>96</v>
      </c>
      <c r="E51" s="31">
        <f t="shared" si="199"/>
        <v>1800</v>
      </c>
      <c r="F51" s="31">
        <f t="shared" si="199"/>
        <v>0</v>
      </c>
      <c r="G51" s="31">
        <f t="shared" si="199"/>
        <v>0</v>
      </c>
      <c r="H51" s="31">
        <f t="shared" si="199"/>
        <v>1782</v>
      </c>
      <c r="I51" s="31">
        <f t="shared" si="199"/>
        <v>18</v>
      </c>
      <c r="J51" s="32">
        <f t="shared" ref="J51:J53" si="200">SUM(K51:N51)</f>
        <v>1800</v>
      </c>
      <c r="K51" s="33">
        <v>0</v>
      </c>
      <c r="L51" s="33">
        <v>0</v>
      </c>
      <c r="M51" s="32">
        <v>1782</v>
      </c>
      <c r="N51" s="33">
        <v>18</v>
      </c>
      <c r="O51" s="33">
        <f t="shared" si="93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81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82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83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84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85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86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87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88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89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49.5" x14ac:dyDescent="0.25">
      <c r="A52" s="28" t="s">
        <v>170</v>
      </c>
      <c r="B52" s="9" t="s">
        <v>177</v>
      </c>
      <c r="C52" s="30" t="s">
        <v>24</v>
      </c>
      <c r="D52" s="30" t="s">
        <v>96</v>
      </c>
      <c r="E52" s="31">
        <f t="shared" si="199"/>
        <v>1800</v>
      </c>
      <c r="F52" s="31">
        <f t="shared" si="199"/>
        <v>0</v>
      </c>
      <c r="G52" s="31">
        <f t="shared" si="199"/>
        <v>0</v>
      </c>
      <c r="H52" s="31">
        <f t="shared" si="199"/>
        <v>1782</v>
      </c>
      <c r="I52" s="31">
        <f t="shared" si="199"/>
        <v>18</v>
      </c>
      <c r="J52" s="32">
        <f t="shared" si="200"/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93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81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82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83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84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85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86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87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88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89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49.5" x14ac:dyDescent="0.25">
      <c r="A53" s="28" t="s">
        <v>171</v>
      </c>
      <c r="B53" s="9" t="s">
        <v>178</v>
      </c>
      <c r="C53" s="30" t="s">
        <v>24</v>
      </c>
      <c r="D53" s="30" t="s">
        <v>96</v>
      </c>
      <c r="E53" s="31">
        <f t="shared" si="199"/>
        <v>3024</v>
      </c>
      <c r="F53" s="31">
        <f t="shared" si="199"/>
        <v>0</v>
      </c>
      <c r="G53" s="31">
        <f t="shared" si="199"/>
        <v>0</v>
      </c>
      <c r="H53" s="31">
        <f t="shared" si="199"/>
        <v>2993.8</v>
      </c>
      <c r="I53" s="31">
        <f t="shared" si="199"/>
        <v>30.2</v>
      </c>
      <c r="J53" s="32">
        <f t="shared" si="200"/>
        <v>3024</v>
      </c>
      <c r="K53" s="33">
        <v>0</v>
      </c>
      <c r="L53" s="33">
        <v>0</v>
      </c>
      <c r="M53" s="32">
        <v>2993.8</v>
      </c>
      <c r="N53" s="33">
        <v>30.2</v>
      </c>
      <c r="O53" s="33">
        <f t="shared" ref="O53" si="201">R53</f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81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82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83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84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85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86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87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88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89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172</v>
      </c>
      <c r="B54" s="29" t="s">
        <v>143</v>
      </c>
      <c r="C54" s="30" t="s">
        <v>24</v>
      </c>
      <c r="D54" s="30" t="s">
        <v>96</v>
      </c>
      <c r="E54" s="31">
        <f>J54+O54+T54+Y54+AD54+AI54+AN54+AS54+AX54</f>
        <v>460</v>
      </c>
      <c r="F54" s="31">
        <f t="shared" ref="F54" si="202">K54+P54+U54+Z54+AE54+AJ54+AO54+AT54+AY54</f>
        <v>0</v>
      </c>
      <c r="G54" s="31">
        <f t="shared" ref="G54" si="203">L54+Q54+V54+AA54+AF54+AK54+AP54+AU54+AZ54</f>
        <v>0</v>
      </c>
      <c r="H54" s="31">
        <f t="shared" ref="H54" si="204">M54+R54+W54+AB54+AG54+AL54+AQ54+AV54+BA54</f>
        <v>455.4</v>
      </c>
      <c r="I54" s="31">
        <f t="shared" ref="I54" si="205">N54+S54+X54+AC54+AH54+AM54+AR54+AW54+BB54</f>
        <v>4.5999999999999996</v>
      </c>
      <c r="J54" s="32">
        <f>M54+N54</f>
        <v>460</v>
      </c>
      <c r="K54" s="33">
        <v>0</v>
      </c>
      <c r="L54" s="33">
        <v>0</v>
      </c>
      <c r="M54" s="32">
        <v>455.4</v>
      </c>
      <c r="N54" s="33">
        <v>4.5999999999999996</v>
      </c>
      <c r="O54" s="33">
        <f t="shared" ref="O54" si="206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>SUM(U54:X54)</f>
        <v>0</v>
      </c>
      <c r="U54" s="33">
        <v>0</v>
      </c>
      <c r="V54" s="33">
        <v>0</v>
      </c>
      <c r="W54" s="33">
        <v>0</v>
      </c>
      <c r="X54" s="33">
        <v>0</v>
      </c>
      <c r="Y54" s="39">
        <f>SUM(Z54:AC54)</f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>SUM(AE54:AH54)</f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>SUM(AJ54:AM54)</f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>SUM(AO54:AR54)</f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>SUM(AT54:AW54)</f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>SUM(AY54:BB54)</f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>SUM(BD54:BG54)</f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>SUM(BI54:BL54)</f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49.5" x14ac:dyDescent="0.25">
      <c r="A55" s="28" t="s">
        <v>173</v>
      </c>
      <c r="B55" s="29" t="s">
        <v>144</v>
      </c>
      <c r="C55" s="30" t="s">
        <v>24</v>
      </c>
      <c r="D55" s="30" t="s">
        <v>96</v>
      </c>
      <c r="E55" s="31">
        <f t="shared" ref="E55" si="207">J55+O55+T55+Y55+AD55+AI55+AN55+AS55+AX55</f>
        <v>80</v>
      </c>
      <c r="F55" s="31">
        <f t="shared" ref="F55" si="208">K55+P55+U55+Z55+AE55+AJ55+AO55+AT55+AY55</f>
        <v>0</v>
      </c>
      <c r="G55" s="31">
        <f t="shared" ref="G55" si="209">L55+Q55+V55+AA55+AF55+AK55+AP55+AU55+AZ55</f>
        <v>0</v>
      </c>
      <c r="H55" s="31">
        <f t="shared" ref="H55" si="210">M55+R55+W55+AB55+AG55+AL55+AQ55+AV55+BA55</f>
        <v>79.2</v>
      </c>
      <c r="I55" s="31">
        <f t="shared" ref="I55" si="211">N55+S55+X55+AC55+AH55+AM55+AR55+AW55+BB55</f>
        <v>0.8</v>
      </c>
      <c r="J55" s="32">
        <f>SUM(K55:N55)</f>
        <v>80</v>
      </c>
      <c r="K55" s="33">
        <v>0</v>
      </c>
      <c r="L55" s="33">
        <v>0</v>
      </c>
      <c r="M55" s="32">
        <v>79.2</v>
      </c>
      <c r="N55" s="33">
        <v>0.8</v>
      </c>
      <c r="O55" s="33">
        <f t="shared" ref="O55" si="212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174</v>
      </c>
      <c r="B56" s="43" t="s">
        <v>145</v>
      </c>
      <c r="C56" s="30" t="s">
        <v>24</v>
      </c>
      <c r="D56" s="30" t="s">
        <v>96</v>
      </c>
      <c r="E56" s="31">
        <f t="shared" ref="E56:E58" si="213">J56+O56+T56+Y56+AD56+AI56+AN56+AS56+AX56</f>
        <v>80</v>
      </c>
      <c r="F56" s="31">
        <f t="shared" ref="F56:F58" si="214">K56+P56+U56+Z56+AE56+AJ56+AO56+AT56+AY56</f>
        <v>0</v>
      </c>
      <c r="G56" s="31">
        <f t="shared" ref="G56:G58" si="215">L56+Q56+V56+AA56+AF56+AK56+AP56+AU56+AZ56</f>
        <v>0</v>
      </c>
      <c r="H56" s="31">
        <f t="shared" ref="H56:H58" si="216">M56+R56+W56+AB56+AG56+AL56+AQ56+AV56+BA56</f>
        <v>79.2</v>
      </c>
      <c r="I56" s="31">
        <f t="shared" ref="I56:I58" si="217">N56+S56+X56+AC56+AH56+AM56+AR56+AW56+BB56</f>
        <v>0.8</v>
      </c>
      <c r="J56" s="32">
        <f t="shared" ref="J56:J58" si="218"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:O59" si="219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196</v>
      </c>
      <c r="B57" s="43" t="s">
        <v>146</v>
      </c>
      <c r="C57" s="30" t="s">
        <v>24</v>
      </c>
      <c r="D57" s="30" t="s">
        <v>96</v>
      </c>
      <c r="E57" s="31">
        <f t="shared" si="213"/>
        <v>80</v>
      </c>
      <c r="F57" s="31">
        <f t="shared" si="214"/>
        <v>0</v>
      </c>
      <c r="G57" s="31">
        <f t="shared" si="215"/>
        <v>0</v>
      </c>
      <c r="H57" s="31">
        <f t="shared" si="216"/>
        <v>79.2</v>
      </c>
      <c r="I57" s="31">
        <f t="shared" si="217"/>
        <v>0.8</v>
      </c>
      <c r="J57" s="32">
        <f t="shared" si="218"/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si="219"/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49.5" x14ac:dyDescent="0.25">
      <c r="A58" s="28" t="s">
        <v>197</v>
      </c>
      <c r="B58" s="43" t="s">
        <v>147</v>
      </c>
      <c r="C58" s="30" t="s">
        <v>24</v>
      </c>
      <c r="D58" s="30" t="s">
        <v>96</v>
      </c>
      <c r="E58" s="31">
        <f t="shared" si="213"/>
        <v>80</v>
      </c>
      <c r="F58" s="31">
        <f t="shared" si="214"/>
        <v>0</v>
      </c>
      <c r="G58" s="31">
        <f t="shared" si="215"/>
        <v>0</v>
      </c>
      <c r="H58" s="31">
        <f t="shared" si="216"/>
        <v>79.2</v>
      </c>
      <c r="I58" s="31">
        <f t="shared" si="217"/>
        <v>0.8</v>
      </c>
      <c r="J58" s="32">
        <f t="shared" si="218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19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82.5" x14ac:dyDescent="0.25">
      <c r="A59" s="28" t="s">
        <v>198</v>
      </c>
      <c r="B59" s="43" t="s">
        <v>210</v>
      </c>
      <c r="C59" s="30" t="s">
        <v>24</v>
      </c>
      <c r="D59" s="30" t="s">
        <v>38</v>
      </c>
      <c r="E59" s="31">
        <f t="shared" ref="E59" si="220">J59+O59+T59+Y59+AD59+AI59+AN59+AS59+AX59</f>
        <v>1875.8</v>
      </c>
      <c r="F59" s="31">
        <f t="shared" ref="F59" si="221">K59+P59+U59+Z59+AE59+AJ59+AO59+AT59+AY59</f>
        <v>0</v>
      </c>
      <c r="G59" s="31">
        <f t="shared" ref="G59" si="222">L59+Q59+V59+AA59+AF59+AK59+AP59+AU59+AZ59</f>
        <v>0</v>
      </c>
      <c r="H59" s="31">
        <f t="shared" ref="H59" si="223">M59+R59+W59+AB59+AG59+AL59+AQ59+AV59+BA59</f>
        <v>1875.8</v>
      </c>
      <c r="I59" s="31">
        <f t="shared" ref="I59" si="224">N59+S59+X59+AC59+AH59+AM59+AR59+AW59+BB59</f>
        <v>0</v>
      </c>
      <c r="J59" s="32"/>
      <c r="K59" s="33"/>
      <c r="L59" s="33"/>
      <c r="M59" s="32"/>
      <c r="N59" s="33"/>
      <c r="O59" s="33">
        <f t="shared" si="219"/>
        <v>1875.8</v>
      </c>
      <c r="P59" s="33"/>
      <c r="Q59" s="33"/>
      <c r="R59" s="41">
        <v>1875.8</v>
      </c>
      <c r="S59" s="33"/>
      <c r="T59" s="39"/>
      <c r="U59" s="33"/>
      <c r="V59" s="33"/>
      <c r="W59" s="33"/>
      <c r="X59" s="33"/>
      <c r="Y59" s="39"/>
      <c r="Z59" s="33"/>
      <c r="AA59" s="33"/>
      <c r="AB59" s="33"/>
      <c r="AC59" s="33"/>
      <c r="AD59" s="39"/>
      <c r="AE59" s="33"/>
      <c r="AF59" s="33"/>
      <c r="AG59" s="33"/>
      <c r="AH59" s="33"/>
      <c r="AI59" s="39"/>
      <c r="AJ59" s="33"/>
      <c r="AK59" s="33"/>
      <c r="AL59" s="33"/>
      <c r="AM59" s="33"/>
      <c r="AN59" s="39"/>
      <c r="AO59" s="33"/>
      <c r="AP59" s="33"/>
      <c r="AQ59" s="33"/>
      <c r="AR59" s="33"/>
      <c r="AS59" s="39"/>
      <c r="AT59" s="33"/>
      <c r="AU59" s="33"/>
      <c r="AV59" s="33"/>
      <c r="AW59" s="33"/>
      <c r="AX59" s="39"/>
      <c r="AY59" s="33"/>
      <c r="AZ59" s="33"/>
      <c r="BA59" s="33"/>
      <c r="BB59" s="33"/>
      <c r="BC59" s="39"/>
      <c r="BD59" s="33"/>
      <c r="BE59" s="33"/>
      <c r="BF59" s="33"/>
      <c r="BG59" s="33"/>
      <c r="BH59" s="39"/>
      <c r="BI59" s="33"/>
      <c r="BJ59" s="33"/>
      <c r="BK59" s="33"/>
      <c r="BL59" s="33"/>
    </row>
    <row r="60" spans="1:64" ht="99" x14ac:dyDescent="0.25">
      <c r="A60" s="28" t="s">
        <v>199</v>
      </c>
      <c r="B60" s="43" t="s">
        <v>215</v>
      </c>
      <c r="C60" s="30" t="s">
        <v>24</v>
      </c>
      <c r="D60" s="30" t="s">
        <v>38</v>
      </c>
      <c r="E60" s="31">
        <f t="shared" ref="E60" si="225">J60+O60+T60+Y60+AD60+AI60+AN60+AS60+AX60</f>
        <v>610.9</v>
      </c>
      <c r="F60" s="31">
        <f t="shared" ref="F60" si="226">K60+P60+U60+Z60+AE60+AJ60+AO60+AT60+AY60</f>
        <v>0</v>
      </c>
      <c r="G60" s="31">
        <f t="shared" ref="G60" si="227">L60+Q60+V60+AA60+AF60+AK60+AP60+AU60+AZ60</f>
        <v>0</v>
      </c>
      <c r="H60" s="31">
        <f t="shared" ref="H60" si="228">M60+R60+W60+AB60+AG60+AL60+AQ60+AV60+BA60</f>
        <v>610.9</v>
      </c>
      <c r="I60" s="31">
        <f t="shared" ref="I60" si="229">N60+S60+X60+AC60+AH60+AM60+AR60+AW60+BB60</f>
        <v>0</v>
      </c>
      <c r="J60" s="32"/>
      <c r="K60" s="33"/>
      <c r="L60" s="33"/>
      <c r="M60" s="32"/>
      <c r="N60" s="33"/>
      <c r="O60" s="33">
        <f t="shared" ref="O60" si="230">R60</f>
        <v>610.9</v>
      </c>
      <c r="P60" s="33"/>
      <c r="Q60" s="33"/>
      <c r="R60" s="41">
        <v>610.9</v>
      </c>
      <c r="S60" s="33"/>
      <c r="T60" s="39"/>
      <c r="U60" s="33"/>
      <c r="V60" s="33"/>
      <c r="W60" s="33"/>
      <c r="X60" s="33"/>
      <c r="Y60" s="39"/>
      <c r="Z60" s="33"/>
      <c r="AA60" s="33"/>
      <c r="AB60" s="33"/>
      <c r="AC60" s="33"/>
      <c r="AD60" s="39"/>
      <c r="AE60" s="33"/>
      <c r="AF60" s="33"/>
      <c r="AG60" s="33"/>
      <c r="AH60" s="33"/>
      <c r="AI60" s="39"/>
      <c r="AJ60" s="33"/>
      <c r="AK60" s="33"/>
      <c r="AL60" s="33"/>
      <c r="AM60" s="33"/>
      <c r="AN60" s="39"/>
      <c r="AO60" s="33"/>
      <c r="AP60" s="33"/>
      <c r="AQ60" s="33"/>
      <c r="AR60" s="33"/>
      <c r="AS60" s="39"/>
      <c r="AT60" s="33"/>
      <c r="AU60" s="33"/>
      <c r="AV60" s="33"/>
      <c r="AW60" s="33"/>
      <c r="AX60" s="39"/>
      <c r="AY60" s="33"/>
      <c r="AZ60" s="33"/>
      <c r="BA60" s="33"/>
      <c r="BB60" s="33"/>
      <c r="BC60" s="39"/>
      <c r="BD60" s="33"/>
      <c r="BE60" s="33"/>
      <c r="BF60" s="33"/>
      <c r="BG60" s="33"/>
      <c r="BH60" s="39"/>
      <c r="BI60" s="33"/>
      <c r="BJ60" s="33"/>
      <c r="BK60" s="33"/>
      <c r="BL60" s="33"/>
    </row>
    <row r="61" spans="1:64" ht="39.75" customHeight="1" x14ac:dyDescent="0.25">
      <c r="A61" s="28" t="s">
        <v>102</v>
      </c>
      <c r="B61" s="79" t="s">
        <v>179</v>
      </c>
      <c r="C61" s="80"/>
      <c r="D61" s="81"/>
      <c r="E61" s="39">
        <f>SUM(E62:E72)</f>
        <v>12495.2</v>
      </c>
      <c r="F61" s="39">
        <f t="shared" ref="F61:J61" si="231">SUM(F62:F72)</f>
        <v>0</v>
      </c>
      <c r="G61" s="39">
        <f t="shared" si="231"/>
        <v>589</v>
      </c>
      <c r="H61" s="39">
        <f t="shared" si="231"/>
        <v>11906.2</v>
      </c>
      <c r="I61" s="39">
        <f t="shared" si="231"/>
        <v>0</v>
      </c>
      <c r="J61" s="39">
        <f t="shared" si="231"/>
        <v>4245.1000000000004</v>
      </c>
      <c r="K61" s="39">
        <f t="shared" ref="K61" si="232">SUM(K62:K72)</f>
        <v>0</v>
      </c>
      <c r="L61" s="39">
        <f t="shared" ref="L61" si="233">SUM(L62:L72)</f>
        <v>0</v>
      </c>
      <c r="M61" s="39">
        <f t="shared" ref="M61" si="234">SUM(M62:M72)</f>
        <v>4245.1000000000004</v>
      </c>
      <c r="N61" s="39">
        <f t="shared" ref="N61:O61" si="235">SUM(N62:N72)</f>
        <v>0</v>
      </c>
      <c r="O61" s="39">
        <f t="shared" si="235"/>
        <v>7630.1</v>
      </c>
      <c r="P61" s="39">
        <f t="shared" ref="P61" si="236">SUM(P62:P72)</f>
        <v>0</v>
      </c>
      <c r="Q61" s="39">
        <f t="shared" ref="Q61" si="237">SUM(Q62:Q72)</f>
        <v>0</v>
      </c>
      <c r="R61" s="39">
        <f>SUM(R62:R72)</f>
        <v>7630.1</v>
      </c>
      <c r="S61" s="39">
        <f t="shared" ref="S61:T61" si="238">SUM(S62:S72)</f>
        <v>0</v>
      </c>
      <c r="T61" s="39">
        <f t="shared" si="238"/>
        <v>620</v>
      </c>
      <c r="U61" s="39">
        <f t="shared" ref="U61" si="239">SUM(U62:U72)</f>
        <v>0</v>
      </c>
      <c r="V61" s="39">
        <f t="shared" ref="V61" si="240">SUM(V62:V72)</f>
        <v>589</v>
      </c>
      <c r="W61" s="39">
        <f t="shared" ref="W61" si="241">SUM(W62:W72)</f>
        <v>31</v>
      </c>
      <c r="X61" s="39">
        <f t="shared" ref="X61:Y61" si="242">SUM(X62:X72)</f>
        <v>0</v>
      </c>
      <c r="Y61" s="39">
        <f t="shared" si="242"/>
        <v>0</v>
      </c>
      <c r="Z61" s="39">
        <f t="shared" ref="Z61" si="243">SUM(Z62:Z72)</f>
        <v>0</v>
      </c>
      <c r="AA61" s="39">
        <f t="shared" ref="AA61" si="244">SUM(AA62:AA72)</f>
        <v>0</v>
      </c>
      <c r="AB61" s="39">
        <f t="shared" ref="AB61" si="245">SUM(AB62:AB72)</f>
        <v>0</v>
      </c>
      <c r="AC61" s="39">
        <f t="shared" ref="AC61:AD61" si="246">SUM(AC62:AC72)</f>
        <v>0</v>
      </c>
      <c r="AD61" s="39">
        <f t="shared" si="246"/>
        <v>0</v>
      </c>
      <c r="AE61" s="39">
        <f t="shared" ref="AE61" si="247">SUM(AE62:AE72)</f>
        <v>0</v>
      </c>
      <c r="AF61" s="39">
        <f t="shared" ref="AF61" si="248">SUM(AF62:AF72)</f>
        <v>0</v>
      </c>
      <c r="AG61" s="39">
        <f t="shared" ref="AG61" si="249">SUM(AG62:AG72)</f>
        <v>0</v>
      </c>
      <c r="AH61" s="39">
        <f t="shared" ref="AH61:AI61" si="250">SUM(AH62:AH72)</f>
        <v>0</v>
      </c>
      <c r="AI61" s="39">
        <f t="shared" si="250"/>
        <v>0</v>
      </c>
      <c r="AJ61" s="39">
        <f t="shared" ref="AJ61" si="251">SUM(AJ62:AJ72)</f>
        <v>0</v>
      </c>
      <c r="AK61" s="39">
        <f t="shared" ref="AK61" si="252">SUM(AK62:AK72)</f>
        <v>0</v>
      </c>
      <c r="AL61" s="39">
        <f t="shared" ref="AL61" si="253">SUM(AL62:AL72)</f>
        <v>0</v>
      </c>
      <c r="AM61" s="39">
        <f t="shared" ref="AM61:AN61" si="254">SUM(AM62:AM72)</f>
        <v>0</v>
      </c>
      <c r="AN61" s="39">
        <f t="shared" si="254"/>
        <v>0</v>
      </c>
      <c r="AO61" s="39">
        <f t="shared" ref="AO61" si="255">SUM(AO62:AO72)</f>
        <v>0</v>
      </c>
      <c r="AP61" s="39">
        <f t="shared" ref="AP61" si="256">SUM(AP62:AP72)</f>
        <v>0</v>
      </c>
      <c r="AQ61" s="39">
        <f t="shared" ref="AQ61" si="257">SUM(AQ62:AQ72)</f>
        <v>0</v>
      </c>
      <c r="AR61" s="39">
        <f t="shared" ref="AR61:AS61" si="258">SUM(AR62:AR72)</f>
        <v>0</v>
      </c>
      <c r="AS61" s="39">
        <f t="shared" si="258"/>
        <v>0</v>
      </c>
      <c r="AT61" s="39">
        <f t="shared" ref="AT61" si="259">SUM(AT62:AT72)</f>
        <v>0</v>
      </c>
      <c r="AU61" s="39">
        <f t="shared" ref="AU61" si="260">SUM(AU62:AU72)</f>
        <v>0</v>
      </c>
      <c r="AV61" s="39">
        <f t="shared" ref="AV61" si="261">SUM(AV62:AV72)</f>
        <v>0</v>
      </c>
      <c r="AW61" s="39">
        <f t="shared" ref="AW61:AX61" si="262">SUM(AW62:AW72)</f>
        <v>0</v>
      </c>
      <c r="AX61" s="39">
        <f t="shared" si="262"/>
        <v>0</v>
      </c>
      <c r="AY61" s="39">
        <f t="shared" ref="AY61" si="263">SUM(AY62:AY72)</f>
        <v>0</v>
      </c>
      <c r="AZ61" s="39">
        <f t="shared" ref="AZ61" si="264">SUM(AZ62:AZ72)</f>
        <v>0</v>
      </c>
      <c r="BA61" s="39">
        <f t="shared" ref="BA61" si="265">SUM(BA62:BA72)</f>
        <v>0</v>
      </c>
      <c r="BB61" s="39">
        <f t="shared" ref="BB61:BC61" si="266">SUM(BB62:BB72)</f>
        <v>0</v>
      </c>
      <c r="BC61" s="39">
        <f t="shared" si="266"/>
        <v>0</v>
      </c>
      <c r="BD61" s="39">
        <f t="shared" ref="BD61" si="267">SUM(BD62:BD72)</f>
        <v>0</v>
      </c>
      <c r="BE61" s="39">
        <f t="shared" ref="BE61" si="268">SUM(BE62:BE72)</f>
        <v>0</v>
      </c>
      <c r="BF61" s="39">
        <f t="shared" ref="BF61" si="269">SUM(BF62:BF72)</f>
        <v>0</v>
      </c>
      <c r="BG61" s="39">
        <f t="shared" ref="BG61:BH61" si="270">SUM(BG62:BG72)</f>
        <v>0</v>
      </c>
      <c r="BH61" s="39">
        <f t="shared" si="270"/>
        <v>0</v>
      </c>
      <c r="BI61" s="39">
        <f t="shared" ref="BI61" si="271">SUM(BI62:BI72)</f>
        <v>0</v>
      </c>
      <c r="BJ61" s="39">
        <f t="shared" ref="BJ61" si="272">SUM(BJ62:BJ72)</f>
        <v>0</v>
      </c>
      <c r="BK61" s="39">
        <f t="shared" ref="BK61" si="273">SUM(BK62:BK72)</f>
        <v>0</v>
      </c>
      <c r="BL61" s="39">
        <f t="shared" ref="BL61" si="274">SUM(BL62:BL72)</f>
        <v>0</v>
      </c>
    </row>
    <row r="62" spans="1:64" ht="33" x14ac:dyDescent="0.25">
      <c r="A62" s="28" t="s">
        <v>180</v>
      </c>
      <c r="B62" s="29" t="s">
        <v>148</v>
      </c>
      <c r="C62" s="30" t="s">
        <v>24</v>
      </c>
      <c r="D62" s="30" t="s">
        <v>38</v>
      </c>
      <c r="E62" s="31">
        <f>J62+O62+T62+Y62+AD62+AI62+AN62+AS62+AX62</f>
        <v>879.4</v>
      </c>
      <c r="F62" s="31">
        <f t="shared" ref="F62" si="275">K62+P62+U62+Z62+AE62+AJ62+AO62+AT62+AY62</f>
        <v>0</v>
      </c>
      <c r="G62" s="31">
        <f t="shared" ref="G62" si="276">L62+Q62+V62+AA62+AF62+AK62+AP62+AU62+AZ62</f>
        <v>0</v>
      </c>
      <c r="H62" s="31">
        <f t="shared" ref="H62" si="277">M62+R62+W62+AB62+AG62+AL62+AQ62+AV62+BA62</f>
        <v>879.4</v>
      </c>
      <c r="I62" s="31">
        <f t="shared" ref="I62" si="278">N62+S62+X62+AC62+AH62+AM62+AR62+AW62+BB62</f>
        <v>0</v>
      </c>
      <c r="J62" s="33">
        <f t="shared" ref="J62:J70" si="279">M62</f>
        <v>0</v>
      </c>
      <c r="K62" s="33">
        <v>0</v>
      </c>
      <c r="L62" s="33">
        <v>0</v>
      </c>
      <c r="M62" s="33">
        <v>0</v>
      </c>
      <c r="N62" s="33">
        <v>0</v>
      </c>
      <c r="O62" s="32">
        <f>R62</f>
        <v>879.4</v>
      </c>
      <c r="P62" s="33">
        <v>0</v>
      </c>
      <c r="Q62" s="33">
        <v>0</v>
      </c>
      <c r="R62" s="44">
        <f>498.7+380.7</f>
        <v>879.4</v>
      </c>
      <c r="S62" s="33">
        <v>0</v>
      </c>
      <c r="T62" s="39">
        <f>SUM(U62:X62)</f>
        <v>0</v>
      </c>
      <c r="U62" s="33">
        <v>0</v>
      </c>
      <c r="V62" s="33">
        <v>0</v>
      </c>
      <c r="W62" s="33">
        <v>0</v>
      </c>
      <c r="X62" s="33">
        <v>0</v>
      </c>
      <c r="Y62" s="39">
        <f>SUM(Z62:AC62)</f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>SUM(AE62:AH62)</f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>SUM(AJ62:AM62)</f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>SUM(AO62:AR62)</f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>SUM(AT62:AW62)</f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>SUM(AY62:BB62)</f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>SUM(BD62:BG62)</f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>SUM(BI62:BL62)</f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33" x14ac:dyDescent="0.25">
      <c r="A63" s="28" t="s">
        <v>181</v>
      </c>
      <c r="B63" s="29" t="s">
        <v>80</v>
      </c>
      <c r="C63" s="30" t="s">
        <v>24</v>
      </c>
      <c r="D63" s="30" t="s">
        <v>38</v>
      </c>
      <c r="E63" s="31">
        <f t="shared" ref="E63" si="280">J63+O63+T63+Y63+AD63+AI63+AN63+AS63+AX63</f>
        <v>3420.5</v>
      </c>
      <c r="F63" s="31">
        <f t="shared" ref="F63" si="281">K63+P63+U63+Z63+AE63+AJ63+AO63+AT63+AY63</f>
        <v>0</v>
      </c>
      <c r="G63" s="31">
        <f t="shared" ref="G63" si="282">L63+Q63+V63+AA63+AF63+AK63+AP63+AU63+AZ63</f>
        <v>0</v>
      </c>
      <c r="H63" s="31">
        <f t="shared" ref="H63" si="283">M63+R63+W63+AB63+AG63+AL63+AQ63+AV63+BA63</f>
        <v>3420.5</v>
      </c>
      <c r="I63" s="31">
        <f t="shared" ref="I63" si="284">N63+S63+X63+AC63+AH63+AM63+AR63+AW63+BB63</f>
        <v>0</v>
      </c>
      <c r="J63" s="32">
        <f>M63</f>
        <v>1441.9</v>
      </c>
      <c r="K63" s="33">
        <v>0</v>
      </c>
      <c r="L63" s="33">
        <v>0</v>
      </c>
      <c r="M63" s="32">
        <v>1441.9</v>
      </c>
      <c r="N63" s="33">
        <v>0</v>
      </c>
      <c r="O63" s="32">
        <f>R63</f>
        <v>1978.6</v>
      </c>
      <c r="P63" s="33">
        <v>0</v>
      </c>
      <c r="Q63" s="33">
        <v>0</v>
      </c>
      <c r="R63" s="44">
        <f>1122.1+856.5</f>
        <v>1978.6</v>
      </c>
      <c r="S63" s="33">
        <v>0</v>
      </c>
      <c r="T63" s="39">
        <f>SUM(U63:X63)</f>
        <v>0</v>
      </c>
      <c r="U63" s="33">
        <v>0</v>
      </c>
      <c r="V63" s="33">
        <v>0</v>
      </c>
      <c r="W63" s="33">
        <v>0</v>
      </c>
      <c r="X63" s="33">
        <v>0</v>
      </c>
      <c r="Y63" s="39">
        <f>SUM(Z63:AC63)</f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>SUM(AE63:AH63)</f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>SUM(AJ63:AM63)</f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>SUM(AO63:AR63)</f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>SUM(AT63:AW63)</f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>SUM(AY63:BB63)</f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>SUM(BD63:BG63)</f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>SUM(BI63:BL63)</f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33" x14ac:dyDescent="0.25">
      <c r="A64" s="28" t="s">
        <v>182</v>
      </c>
      <c r="B64" s="29" t="s">
        <v>149</v>
      </c>
      <c r="C64" s="30" t="s">
        <v>24</v>
      </c>
      <c r="D64" s="30" t="s">
        <v>38</v>
      </c>
      <c r="E64" s="31">
        <f t="shared" ref="E64" si="285">J64+O64+T64+Y64+AD64+AI64+AN64+AS64+AX64</f>
        <v>723.5</v>
      </c>
      <c r="F64" s="31">
        <f t="shared" ref="F64" si="286">K64+P64+U64+Z64+AE64+AJ64+AO64+AT64+AY64</f>
        <v>0</v>
      </c>
      <c r="G64" s="31">
        <f t="shared" ref="G64" si="287">L64+Q64+V64+AA64+AF64+AK64+AP64+AU64+AZ64</f>
        <v>0</v>
      </c>
      <c r="H64" s="31">
        <f t="shared" ref="H64" si="288">M64+R64+W64+AB64+AG64+AL64+AQ64+AV64+BA64</f>
        <v>723.5</v>
      </c>
      <c r="I64" s="31">
        <f t="shared" ref="I64" si="289">N64+S64+X64+AC64+AH64+AM64+AR64+AW64+BB64</f>
        <v>0</v>
      </c>
      <c r="J64" s="33">
        <f>M64</f>
        <v>0</v>
      </c>
      <c r="K64" s="33">
        <v>0</v>
      </c>
      <c r="L64" s="33">
        <v>0</v>
      </c>
      <c r="M64" s="33">
        <v>0</v>
      </c>
      <c r="N64" s="33">
        <v>0</v>
      </c>
      <c r="O64" s="32">
        <f t="shared" ref="O64" si="290">R64</f>
        <v>723.5</v>
      </c>
      <c r="P64" s="33">
        <v>0</v>
      </c>
      <c r="Q64" s="33">
        <v>0</v>
      </c>
      <c r="R64" s="44">
        <f>438+285.5</f>
        <v>723.5</v>
      </c>
      <c r="S64" s="33">
        <v>0</v>
      </c>
      <c r="T64" s="39">
        <f t="shared" ref="T64:T69" si="291">SUM(U64:X64)</f>
        <v>0</v>
      </c>
      <c r="U64" s="33">
        <v>0</v>
      </c>
      <c r="V64" s="33">
        <v>0</v>
      </c>
      <c r="W64" s="33">
        <v>0</v>
      </c>
      <c r="X64" s="33">
        <v>0</v>
      </c>
      <c r="Y64" s="39">
        <f t="shared" ref="Y64:Y69" si="292">SUM(Z64:AC64)</f>
        <v>0</v>
      </c>
      <c r="Z64" s="33">
        <v>0</v>
      </c>
      <c r="AA64" s="33">
        <v>0</v>
      </c>
      <c r="AB64" s="33">
        <v>0</v>
      </c>
      <c r="AC64" s="33">
        <v>0</v>
      </c>
      <c r="AD64" s="39">
        <f t="shared" ref="AD64:AD69" si="293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:AI69" si="294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:AN69" si="295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:AS69" si="296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:AX69" si="297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:BC69" si="298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:BH69" si="299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33" x14ac:dyDescent="0.25">
      <c r="A65" s="28" t="s">
        <v>183</v>
      </c>
      <c r="B65" s="29" t="s">
        <v>150</v>
      </c>
      <c r="C65" s="30" t="s">
        <v>24</v>
      </c>
      <c r="D65" s="30" t="s">
        <v>38</v>
      </c>
      <c r="E65" s="31">
        <f t="shared" ref="E65" si="300">J65+O65+T65+Y65+AD65+AI65+AN65+AS65+AX65</f>
        <v>796.7</v>
      </c>
      <c r="F65" s="31">
        <f t="shared" ref="F65" si="301">K65+P65+U65+Z65+AE65+AJ65+AO65+AT65+AY65</f>
        <v>0</v>
      </c>
      <c r="G65" s="31">
        <f t="shared" ref="G65" si="302">L65+Q65+V65+AA65+AF65+AK65+AP65+AU65+AZ65</f>
        <v>0</v>
      </c>
      <c r="H65" s="31">
        <f t="shared" ref="H65" si="303">M65+R65+W65+AB65+AG65+AL65+AQ65+AV65+BA65</f>
        <v>796.7</v>
      </c>
      <c r="I65" s="31">
        <f t="shared" ref="I65" si="304">N65+S65+X65+AC65+AH65+AM65+AR65+AW65+BB65</f>
        <v>0</v>
      </c>
      <c r="J65" s="32">
        <f t="shared" ref="J65" si="305">M65</f>
        <v>796.7</v>
      </c>
      <c r="K65" s="33">
        <v>0</v>
      </c>
      <c r="L65" s="33">
        <v>0</v>
      </c>
      <c r="M65" s="32">
        <v>796.7</v>
      </c>
      <c r="N65" s="33">
        <v>0</v>
      </c>
      <c r="O65" s="33">
        <f t="shared" ref="O65" si="306">R65</f>
        <v>0</v>
      </c>
      <c r="P65" s="33">
        <v>0</v>
      </c>
      <c r="Q65" s="33">
        <v>0</v>
      </c>
      <c r="R65" s="44">
        <v>0</v>
      </c>
      <c r="S65" s="33">
        <v>0</v>
      </c>
      <c r="T65" s="39">
        <f t="shared" si="291"/>
        <v>0</v>
      </c>
      <c r="U65" s="33">
        <v>0</v>
      </c>
      <c r="V65" s="33">
        <v>0</v>
      </c>
      <c r="W65" s="33">
        <v>0</v>
      </c>
      <c r="X65" s="33">
        <v>0</v>
      </c>
      <c r="Y65" s="39">
        <f t="shared" si="292"/>
        <v>0</v>
      </c>
      <c r="Z65" s="33">
        <v>0</v>
      </c>
      <c r="AA65" s="33">
        <v>0</v>
      </c>
      <c r="AB65" s="33">
        <v>0</v>
      </c>
      <c r="AC65" s="33">
        <v>0</v>
      </c>
      <c r="AD65" s="39">
        <f t="shared" si="293"/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si="294"/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si="295"/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si="296"/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si="297"/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si="298"/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si="299"/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49.5" x14ac:dyDescent="0.25">
      <c r="A66" s="28" t="s">
        <v>184</v>
      </c>
      <c r="B66" s="29" t="s">
        <v>99</v>
      </c>
      <c r="C66" s="30" t="s">
        <v>24</v>
      </c>
      <c r="D66" s="30" t="s">
        <v>24</v>
      </c>
      <c r="E66" s="31">
        <f t="shared" ref="E66" si="307">J66+O66+T66+Y66+AD66+AI66+AN66+AS66+AX66</f>
        <v>1818.4</v>
      </c>
      <c r="F66" s="31">
        <f t="shared" ref="F66" si="308">K66+P66+U66+Z66+AE66+AJ66+AO66+AT66+AY66</f>
        <v>0</v>
      </c>
      <c r="G66" s="31">
        <f t="shared" ref="G66" si="309">L66+Q66+V66+AA66+AF66+AK66+AP66+AU66+AZ66</f>
        <v>0</v>
      </c>
      <c r="H66" s="31">
        <f t="shared" ref="H66" si="310">M66+R66+W66+AB66+AG66+AL66+AQ66+AV66+BA66</f>
        <v>1818.4</v>
      </c>
      <c r="I66" s="31">
        <f t="shared" ref="I66" si="311">N66+S66+X66+AC66+AH66+AM66+AR66+AW66+BB66</f>
        <v>0</v>
      </c>
      <c r="J66" s="33">
        <f>M66</f>
        <v>0</v>
      </c>
      <c r="K66" s="33">
        <v>0</v>
      </c>
      <c r="L66" s="33">
        <v>0</v>
      </c>
      <c r="M66" s="33">
        <f>5400-5400</f>
        <v>0</v>
      </c>
      <c r="N66" s="33">
        <v>0</v>
      </c>
      <c r="O66" s="32">
        <f t="shared" ref="O66" si="312">R66</f>
        <v>1818.4</v>
      </c>
      <c r="P66" s="33">
        <v>0</v>
      </c>
      <c r="Q66" s="33">
        <v>0</v>
      </c>
      <c r="R66" s="44">
        <f>779.2+713.7+325.5</f>
        <v>1818.4</v>
      </c>
      <c r="S66" s="33">
        <v>0</v>
      </c>
      <c r="T66" s="39">
        <f t="shared" si="291"/>
        <v>0</v>
      </c>
      <c r="U66" s="33">
        <v>0</v>
      </c>
      <c r="V66" s="33">
        <v>0</v>
      </c>
      <c r="W66" s="33">
        <v>0</v>
      </c>
      <c r="X66" s="33">
        <v>0</v>
      </c>
      <c r="Y66" s="39">
        <f t="shared" si="292"/>
        <v>0</v>
      </c>
      <c r="Z66" s="33">
        <v>0</v>
      </c>
      <c r="AA66" s="33">
        <v>0</v>
      </c>
      <c r="AB66" s="33">
        <v>0</v>
      </c>
      <c r="AC66" s="33">
        <v>0</v>
      </c>
      <c r="AD66" s="39">
        <f t="shared" si="293"/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si="294"/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si="295"/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si="296"/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si="297"/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si="298"/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si="299"/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33" x14ac:dyDescent="0.25">
      <c r="A67" s="28" t="s">
        <v>185</v>
      </c>
      <c r="B67" s="29" t="s">
        <v>70</v>
      </c>
      <c r="C67" s="30" t="s">
        <v>24</v>
      </c>
      <c r="D67" s="30" t="s">
        <v>38</v>
      </c>
      <c r="E67" s="31">
        <f t="shared" ref="E67" si="313">J67+O67+T67+Y67+AD67+AI67+AN67+AS67+AX67</f>
        <v>1686.1</v>
      </c>
      <c r="F67" s="31">
        <f t="shared" ref="F67" si="314">K67+P67+U67+Z67+AE67+AJ67+AO67+AT67+AY67</f>
        <v>0</v>
      </c>
      <c r="G67" s="31">
        <f t="shared" ref="G67" si="315">L67+Q67+V67+AA67+AF67+AK67+AP67+AU67+AZ67</f>
        <v>0</v>
      </c>
      <c r="H67" s="31">
        <f t="shared" ref="H67" si="316">M67+R67+W67+AB67+AG67+AL67+AQ67+AV67+BA67</f>
        <v>1686.1</v>
      </c>
      <c r="I67" s="31">
        <f t="shared" ref="I67" si="317">N67+S67+X67+AC67+AH67+AM67+AR67+AW67+BB67</f>
        <v>0</v>
      </c>
      <c r="J67" s="32">
        <f>M67</f>
        <v>700</v>
      </c>
      <c r="K67" s="33">
        <v>0</v>
      </c>
      <c r="L67" s="33">
        <v>0</v>
      </c>
      <c r="M67" s="32">
        <f>2219.1-1519.1</f>
        <v>700</v>
      </c>
      <c r="N67" s="33">
        <v>0</v>
      </c>
      <c r="O67" s="40">
        <f>R67</f>
        <v>986.1</v>
      </c>
      <c r="P67" s="33">
        <v>0</v>
      </c>
      <c r="Q67" s="33">
        <v>0</v>
      </c>
      <c r="R67" s="44">
        <v>986.1</v>
      </c>
      <c r="S67" s="33">
        <v>0</v>
      </c>
      <c r="T67" s="39">
        <f>SUM(U67:X67)</f>
        <v>0</v>
      </c>
      <c r="U67" s="33">
        <v>0</v>
      </c>
      <c r="V67" s="33">
        <v>0</v>
      </c>
      <c r="W67" s="33">
        <v>0</v>
      </c>
      <c r="X67" s="33">
        <v>0</v>
      </c>
      <c r="Y67" s="39">
        <f>SUM(Z67:AC67)</f>
        <v>0</v>
      </c>
      <c r="Z67" s="33">
        <v>0</v>
      </c>
      <c r="AA67" s="33">
        <v>0</v>
      </c>
      <c r="AB67" s="33">
        <v>0</v>
      </c>
      <c r="AC67" s="33">
        <v>0</v>
      </c>
      <c r="AD67" s="39">
        <f>SUM(AE67:AH67)</f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>SUM(AJ67:AM67)</f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>SUM(AO67:AR67)</f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>SUM(AT67:AW67)</f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>SUM(AY67:BB67)</f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>SUM(BD67:BG67)</f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>SUM(BI67:BL67)</f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33" x14ac:dyDescent="0.25">
      <c r="A68" s="28" t="s">
        <v>186</v>
      </c>
      <c r="B68" s="29" t="s">
        <v>78</v>
      </c>
      <c r="C68" s="30" t="s">
        <v>24</v>
      </c>
      <c r="D68" s="30" t="s">
        <v>38</v>
      </c>
      <c r="E68" s="31">
        <f t="shared" ref="E68" si="318">J68+O68+T68+Y68+AD68+AI68+AN68+AS68+AX68</f>
        <v>1297.5</v>
      </c>
      <c r="F68" s="31">
        <f t="shared" ref="F68" si="319">K68+P68+U68+Z68+AE68+AJ68+AO68+AT68+AY68</f>
        <v>0</v>
      </c>
      <c r="G68" s="31">
        <f t="shared" ref="G68" si="320">L68+Q68+V68+AA68+AF68+AK68+AP68+AU68+AZ68</f>
        <v>0</v>
      </c>
      <c r="H68" s="31">
        <f t="shared" ref="H68" si="321">M68+R68+W68+AB68+AG68+AL68+AQ68+AV68+BA68</f>
        <v>1297.5</v>
      </c>
      <c r="I68" s="31">
        <f t="shared" ref="I68" si="322">N68+S68+X68+AC68+AH68+AM68+AR68+AW68+BB68</f>
        <v>0</v>
      </c>
      <c r="J68" s="32">
        <f t="shared" ref="J68" si="323">M68</f>
        <v>264.39999999999998</v>
      </c>
      <c r="K68" s="33">
        <v>0</v>
      </c>
      <c r="L68" s="33">
        <v>0</v>
      </c>
      <c r="M68" s="32">
        <v>264.39999999999998</v>
      </c>
      <c r="N68" s="33">
        <v>0</v>
      </c>
      <c r="O68" s="33">
        <f t="shared" ref="O68" si="324">R68</f>
        <v>1033.0999999999999</v>
      </c>
      <c r="P68" s="33">
        <v>0</v>
      </c>
      <c r="Q68" s="33">
        <v>0</v>
      </c>
      <c r="R68" s="44">
        <f>1522.8-489.7</f>
        <v>1033.0999999999999</v>
      </c>
      <c r="S68" s="33">
        <v>0</v>
      </c>
      <c r="T68" s="39">
        <f t="shared" si="291"/>
        <v>0</v>
      </c>
      <c r="U68" s="33">
        <v>0</v>
      </c>
      <c r="V68" s="33">
        <v>0</v>
      </c>
      <c r="W68" s="33">
        <v>0</v>
      </c>
      <c r="X68" s="33">
        <v>0</v>
      </c>
      <c r="Y68" s="39">
        <f t="shared" si="292"/>
        <v>0</v>
      </c>
      <c r="Z68" s="33">
        <v>0</v>
      </c>
      <c r="AA68" s="33">
        <v>0</v>
      </c>
      <c r="AB68" s="33">
        <v>0</v>
      </c>
      <c r="AC68" s="33">
        <v>0</v>
      </c>
      <c r="AD68" s="39">
        <f t="shared" si="293"/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si="294"/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si="295"/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si="296"/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si="297"/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si="298"/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si="299"/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49.5" x14ac:dyDescent="0.25">
      <c r="A69" s="28" t="s">
        <v>187</v>
      </c>
      <c r="B69" s="29" t="s">
        <v>264</v>
      </c>
      <c r="C69" s="30" t="s">
        <v>24</v>
      </c>
      <c r="D69" s="30" t="s">
        <v>38</v>
      </c>
      <c r="E69" s="31">
        <f t="shared" ref="E69" si="325">J69+O69+T69+Y69+AD69+AI69+AN69+AS69+AX69</f>
        <v>473.3</v>
      </c>
      <c r="F69" s="31">
        <f t="shared" ref="F69" si="326">K69+P69+U69+Z69+AE69+AJ69+AO69+AT69+AY69</f>
        <v>0</v>
      </c>
      <c r="G69" s="31">
        <f t="shared" ref="G69" si="327">L69+Q69+V69+AA69+AF69+AK69+AP69+AU69+AZ69</f>
        <v>215.9</v>
      </c>
      <c r="H69" s="31">
        <f t="shared" ref="H69" si="328">M69+R69+W69+AB69+AG69+AL69+AQ69+AV69+BA69</f>
        <v>257.39999999999998</v>
      </c>
      <c r="I69" s="31">
        <f t="shared" ref="I69" si="329">N69+S69+X69+AC69+AH69+AM69+AR69+AW69+BB69</f>
        <v>0</v>
      </c>
      <c r="J69" s="32">
        <f>M69</f>
        <v>181</v>
      </c>
      <c r="K69" s="33">
        <v>0</v>
      </c>
      <c r="L69" s="33">
        <v>0</v>
      </c>
      <c r="M69" s="32">
        <v>181</v>
      </c>
      <c r="N69" s="33">
        <v>0</v>
      </c>
      <c r="O69" s="32">
        <f t="shared" ref="O69" si="330">R69</f>
        <v>65</v>
      </c>
      <c r="P69" s="33">
        <v>0</v>
      </c>
      <c r="Q69" s="33">
        <v>0</v>
      </c>
      <c r="R69" s="44">
        <f>41.2+23.8</f>
        <v>65</v>
      </c>
      <c r="S69" s="33">
        <v>0</v>
      </c>
      <c r="T69" s="39">
        <f t="shared" si="291"/>
        <v>227.3</v>
      </c>
      <c r="U69" s="33">
        <v>0</v>
      </c>
      <c r="V69" s="33">
        <v>215.9</v>
      </c>
      <c r="W69" s="33">
        <v>11.4</v>
      </c>
      <c r="X69" s="33">
        <v>0</v>
      </c>
      <c r="Y69" s="39">
        <f t="shared" si="292"/>
        <v>0</v>
      </c>
      <c r="Z69" s="33">
        <v>0</v>
      </c>
      <c r="AA69" s="33">
        <v>0</v>
      </c>
      <c r="AB69" s="33">
        <v>0</v>
      </c>
      <c r="AC69" s="33">
        <v>0</v>
      </c>
      <c r="AD69" s="39">
        <f t="shared" si="293"/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si="294"/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si="295"/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si="296"/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si="297"/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si="298"/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si="299"/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49.5" x14ac:dyDescent="0.25">
      <c r="A70" s="28" t="s">
        <v>188</v>
      </c>
      <c r="B70" s="29" t="s">
        <v>265</v>
      </c>
      <c r="C70" s="30" t="s">
        <v>24</v>
      </c>
      <c r="D70" s="30" t="s">
        <v>38</v>
      </c>
      <c r="E70" s="31">
        <f t="shared" ref="E70" si="331">J70+O70+T70+Y70+AD70+AI70+AN70+AS70+AX70</f>
        <v>1090.8000000000002</v>
      </c>
      <c r="F70" s="31">
        <f t="shared" ref="F70" si="332">K70+P70+U70+Z70+AE70+AJ70+AO70+AT70+AY70</f>
        <v>0</v>
      </c>
      <c r="G70" s="31">
        <f t="shared" ref="G70" si="333">L70+Q70+V70+AA70+AF70+AK70+AP70+AU70+AZ70</f>
        <v>373.1</v>
      </c>
      <c r="H70" s="31">
        <f t="shared" ref="H70" si="334">M70+R70+W70+AB70+AG70+AL70+AQ70+AV70+BA70</f>
        <v>717.7</v>
      </c>
      <c r="I70" s="31">
        <f t="shared" ref="I70" si="335">N70+S70+X70+AC70+AH70+AM70+AR70+AW70+BB70</f>
        <v>0</v>
      </c>
      <c r="J70" s="32">
        <f t="shared" si="279"/>
        <v>698.1</v>
      </c>
      <c r="K70" s="33">
        <v>0</v>
      </c>
      <c r="L70" s="33">
        <v>0</v>
      </c>
      <c r="M70" s="32">
        <v>698.1</v>
      </c>
      <c r="N70" s="33">
        <v>0</v>
      </c>
      <c r="O70" s="40">
        <f t="shared" ref="O70" si="336">R70</f>
        <v>0</v>
      </c>
      <c r="P70" s="33">
        <v>0</v>
      </c>
      <c r="Q70" s="33">
        <v>0</v>
      </c>
      <c r="R70" s="40">
        <v>0</v>
      </c>
      <c r="S70" s="33">
        <v>0</v>
      </c>
      <c r="T70" s="39">
        <f t="shared" ref="T70:T71" si="337">SUM(U70:X70)</f>
        <v>392.70000000000005</v>
      </c>
      <c r="U70" s="33">
        <v>0</v>
      </c>
      <c r="V70" s="33">
        <v>373.1</v>
      </c>
      <c r="W70" s="33">
        <v>19.600000000000001</v>
      </c>
      <c r="X70" s="33">
        <v>0</v>
      </c>
      <c r="Y70" s="39">
        <f t="shared" ref="Y70:Y71" si="338">SUM(Z70:AC70)</f>
        <v>0</v>
      </c>
      <c r="Z70" s="33">
        <v>0</v>
      </c>
      <c r="AA70" s="33">
        <v>0</v>
      </c>
      <c r="AB70" s="33">
        <v>0</v>
      </c>
      <c r="AC70" s="33">
        <v>0</v>
      </c>
      <c r="AD70" s="39">
        <f t="shared" ref="AD70:AD71" si="339">SUM(AE70:AH70)</f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 t="shared" ref="AI70:AI71" si="340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:AN71" si="341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:AS71" si="342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:AX71" si="343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:BC71" si="344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:BH71" si="345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3" x14ac:dyDescent="0.25">
      <c r="A71" s="28" t="s">
        <v>189</v>
      </c>
      <c r="B71" s="29" t="s">
        <v>151</v>
      </c>
      <c r="C71" s="30" t="s">
        <v>24</v>
      </c>
      <c r="D71" s="30" t="s">
        <v>38</v>
      </c>
      <c r="E71" s="31">
        <f t="shared" ref="E71" si="346">J71+O71+T71+Y71+AD71+AI71+AN71+AS71+AX71</f>
        <v>163</v>
      </c>
      <c r="F71" s="31">
        <f t="shared" ref="F71" si="347">K71+P71+U71+Z71+AE71+AJ71+AO71+AT71+AY71</f>
        <v>0</v>
      </c>
      <c r="G71" s="31">
        <f t="shared" ref="G71" si="348">L71+Q71+V71+AA71+AF71+AK71+AP71+AU71+AZ71</f>
        <v>0</v>
      </c>
      <c r="H71" s="31">
        <f t="shared" ref="H71" si="349">M71+R71+W71+AB71+AG71+AL71+AQ71+AV71+BA71</f>
        <v>163</v>
      </c>
      <c r="I71" s="31">
        <f t="shared" ref="I71" si="350">N71+S71+X71+AC71+AH71+AM71+AR71+AW71+BB71</f>
        <v>0</v>
      </c>
      <c r="J71" s="32">
        <f t="shared" ref="J71" si="351">M71</f>
        <v>163</v>
      </c>
      <c r="K71" s="33">
        <v>0</v>
      </c>
      <c r="L71" s="33">
        <v>0</v>
      </c>
      <c r="M71" s="32">
        <v>163</v>
      </c>
      <c r="N71" s="33">
        <v>0</v>
      </c>
      <c r="O71" s="33">
        <f t="shared" ref="O71" si="352">R71</f>
        <v>0</v>
      </c>
      <c r="P71" s="33">
        <v>0</v>
      </c>
      <c r="Q71" s="33">
        <v>0</v>
      </c>
      <c r="R71" s="40">
        <v>0</v>
      </c>
      <c r="S71" s="33">
        <v>0</v>
      </c>
      <c r="T71" s="39">
        <f t="shared" si="337"/>
        <v>0</v>
      </c>
      <c r="U71" s="33">
        <v>0</v>
      </c>
      <c r="V71" s="33">
        <v>0</v>
      </c>
      <c r="W71" s="33">
        <v>0</v>
      </c>
      <c r="X71" s="33">
        <v>0</v>
      </c>
      <c r="Y71" s="39">
        <f t="shared" si="338"/>
        <v>0</v>
      </c>
      <c r="Z71" s="33">
        <v>0</v>
      </c>
      <c r="AA71" s="33">
        <v>0</v>
      </c>
      <c r="AB71" s="33">
        <v>0</v>
      </c>
      <c r="AC71" s="33">
        <v>0</v>
      </c>
      <c r="AD71" s="39">
        <f t="shared" si="339"/>
        <v>0</v>
      </c>
      <c r="AE71" s="33">
        <v>0</v>
      </c>
      <c r="AF71" s="33">
        <v>0</v>
      </c>
      <c r="AG71" s="33">
        <v>0</v>
      </c>
      <c r="AH71" s="33">
        <v>0</v>
      </c>
      <c r="AI71" s="39">
        <f t="shared" si="340"/>
        <v>0</v>
      </c>
      <c r="AJ71" s="33">
        <v>0</v>
      </c>
      <c r="AK71" s="33">
        <v>0</v>
      </c>
      <c r="AL71" s="33">
        <v>0</v>
      </c>
      <c r="AM71" s="33">
        <v>0</v>
      </c>
      <c r="AN71" s="39">
        <f t="shared" si="341"/>
        <v>0</v>
      </c>
      <c r="AO71" s="33">
        <v>0</v>
      </c>
      <c r="AP71" s="33">
        <v>0</v>
      </c>
      <c r="AQ71" s="33">
        <v>0</v>
      </c>
      <c r="AR71" s="33">
        <v>0</v>
      </c>
      <c r="AS71" s="39">
        <f t="shared" si="342"/>
        <v>0</v>
      </c>
      <c r="AT71" s="33">
        <v>0</v>
      </c>
      <c r="AU71" s="33">
        <v>0</v>
      </c>
      <c r="AV71" s="33">
        <v>0</v>
      </c>
      <c r="AW71" s="33">
        <v>0</v>
      </c>
      <c r="AX71" s="39">
        <f t="shared" si="343"/>
        <v>0</v>
      </c>
      <c r="AY71" s="33">
        <v>0</v>
      </c>
      <c r="AZ71" s="33">
        <v>0</v>
      </c>
      <c r="BA71" s="33">
        <v>0</v>
      </c>
      <c r="BB71" s="33">
        <v>0</v>
      </c>
      <c r="BC71" s="39">
        <f t="shared" si="344"/>
        <v>0</v>
      </c>
      <c r="BD71" s="33">
        <v>0</v>
      </c>
      <c r="BE71" s="33">
        <v>0</v>
      </c>
      <c r="BF71" s="33">
        <v>0</v>
      </c>
      <c r="BG71" s="33">
        <v>0</v>
      </c>
      <c r="BH71" s="39">
        <f t="shared" si="345"/>
        <v>0</v>
      </c>
      <c r="BI71" s="33">
        <v>0</v>
      </c>
      <c r="BJ71" s="33">
        <v>0</v>
      </c>
      <c r="BK71" s="33">
        <v>0</v>
      </c>
      <c r="BL71" s="33">
        <v>0</v>
      </c>
    </row>
    <row r="72" spans="1:64" ht="33" x14ac:dyDescent="0.25">
      <c r="A72" s="28" t="s">
        <v>222</v>
      </c>
      <c r="B72" s="29" t="s">
        <v>87</v>
      </c>
      <c r="C72" s="30" t="s">
        <v>24</v>
      </c>
      <c r="D72" s="30" t="s">
        <v>38</v>
      </c>
      <c r="E72" s="31">
        <f t="shared" ref="E72" si="353">J72+O72+T72+Y72+AD72+AI72+AN72+AS72+AX72</f>
        <v>146</v>
      </c>
      <c r="F72" s="31">
        <f t="shared" ref="F72" si="354">K72+P72+U72+Z72+AE72+AJ72+AO72+AT72+AY72</f>
        <v>0</v>
      </c>
      <c r="G72" s="31">
        <f t="shared" ref="G72" si="355">L72+Q72+V72+AA72+AF72+AK72+AP72+AU72+AZ72</f>
        <v>0</v>
      </c>
      <c r="H72" s="31">
        <f t="shared" ref="H72" si="356">M72+R72+W72+AB72+AG72+AL72+AQ72+AV72+BA72</f>
        <v>146</v>
      </c>
      <c r="I72" s="31">
        <f t="shared" ref="I72" si="357">N72+S72+X72+AC72+AH72+AM72+AR72+AW72+BB72</f>
        <v>0</v>
      </c>
      <c r="J72" s="50">
        <f t="shared" ref="J72" si="358">M72</f>
        <v>0</v>
      </c>
      <c r="K72" s="33">
        <v>0</v>
      </c>
      <c r="L72" s="33">
        <v>0</v>
      </c>
      <c r="M72" s="50">
        <v>0</v>
      </c>
      <c r="N72" s="33">
        <v>0</v>
      </c>
      <c r="O72" s="33">
        <f t="shared" ref="O72" si="359">R72</f>
        <v>146</v>
      </c>
      <c r="P72" s="33">
        <v>0</v>
      </c>
      <c r="Q72" s="33">
        <v>0</v>
      </c>
      <c r="R72" s="41">
        <v>146</v>
      </c>
      <c r="S72" s="33">
        <v>0</v>
      </c>
      <c r="T72" s="39">
        <f t="shared" ref="T72" si="360">SUM(U72:X72)</f>
        <v>0</v>
      </c>
      <c r="U72" s="33">
        <v>0</v>
      </c>
      <c r="V72" s="33">
        <v>0</v>
      </c>
      <c r="W72" s="33">
        <v>0</v>
      </c>
      <c r="X72" s="33">
        <v>0</v>
      </c>
      <c r="Y72" s="39">
        <f t="shared" ref="Y72" si="361"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 t="shared" ref="AD72" si="362"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 t="shared" ref="AI72" si="363"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 t="shared" ref="AN72" si="364"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 t="shared" ref="AS72" si="365"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 t="shared" ref="AX72" si="366"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 t="shared" ref="BC72" si="367"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 t="shared" ref="BH72" si="368"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69" customHeight="1" x14ac:dyDescent="0.25">
      <c r="A73" s="28" t="s">
        <v>71</v>
      </c>
      <c r="B73" s="82" t="s">
        <v>94</v>
      </c>
      <c r="C73" s="82"/>
      <c r="D73" s="82"/>
      <c r="E73" s="45">
        <f>SUM(E74:E85)</f>
        <v>45061.700000000004</v>
      </c>
      <c r="F73" s="45">
        <f t="shared" ref="F73:BL73" si="369">SUM(F74:F85)</f>
        <v>0</v>
      </c>
      <c r="G73" s="45">
        <f t="shared" si="369"/>
        <v>0</v>
      </c>
      <c r="H73" s="45">
        <f t="shared" si="369"/>
        <v>45061.700000000004</v>
      </c>
      <c r="I73" s="45">
        <f t="shared" si="369"/>
        <v>0</v>
      </c>
      <c r="J73" s="45">
        <f t="shared" si="369"/>
        <v>2503.2000000000007</v>
      </c>
      <c r="K73" s="45">
        <f t="shared" si="369"/>
        <v>0</v>
      </c>
      <c r="L73" s="45">
        <f t="shared" si="369"/>
        <v>0</v>
      </c>
      <c r="M73" s="45">
        <f t="shared" si="369"/>
        <v>2503.2000000000007</v>
      </c>
      <c r="N73" s="45">
        <f t="shared" si="369"/>
        <v>0</v>
      </c>
      <c r="O73" s="45">
        <f t="shared" si="369"/>
        <v>2804.0999999999995</v>
      </c>
      <c r="P73" s="45">
        <f t="shared" si="369"/>
        <v>0</v>
      </c>
      <c r="Q73" s="45">
        <f t="shared" si="369"/>
        <v>0</v>
      </c>
      <c r="R73" s="45">
        <f t="shared" si="369"/>
        <v>2804.0999999999995</v>
      </c>
      <c r="S73" s="45">
        <f t="shared" si="369"/>
        <v>0</v>
      </c>
      <c r="T73" s="45">
        <f t="shared" si="369"/>
        <v>4136.0999999999995</v>
      </c>
      <c r="U73" s="45">
        <f t="shared" si="369"/>
        <v>0</v>
      </c>
      <c r="V73" s="45">
        <f t="shared" si="369"/>
        <v>0</v>
      </c>
      <c r="W73" s="45">
        <f t="shared" si="369"/>
        <v>4136.0999999999995</v>
      </c>
      <c r="X73" s="45">
        <f t="shared" si="369"/>
        <v>0</v>
      </c>
      <c r="Y73" s="45">
        <f t="shared" si="369"/>
        <v>4301.7000000000007</v>
      </c>
      <c r="Z73" s="45">
        <f t="shared" si="369"/>
        <v>0</v>
      </c>
      <c r="AA73" s="45">
        <f t="shared" si="369"/>
        <v>0</v>
      </c>
      <c r="AB73" s="45">
        <f t="shared" si="369"/>
        <v>4301.7000000000007</v>
      </c>
      <c r="AC73" s="45">
        <f t="shared" si="369"/>
        <v>0</v>
      </c>
      <c r="AD73" s="45">
        <f t="shared" si="369"/>
        <v>4473.8</v>
      </c>
      <c r="AE73" s="45">
        <f t="shared" si="369"/>
        <v>0</v>
      </c>
      <c r="AF73" s="45">
        <f t="shared" si="369"/>
        <v>0</v>
      </c>
      <c r="AG73" s="45">
        <f t="shared" si="369"/>
        <v>4473.8</v>
      </c>
      <c r="AH73" s="45">
        <f t="shared" si="369"/>
        <v>0</v>
      </c>
      <c r="AI73" s="45">
        <f t="shared" si="369"/>
        <v>4473.8</v>
      </c>
      <c r="AJ73" s="45">
        <f t="shared" si="369"/>
        <v>0</v>
      </c>
      <c r="AK73" s="45">
        <f t="shared" si="369"/>
        <v>0</v>
      </c>
      <c r="AL73" s="45">
        <f t="shared" si="369"/>
        <v>4473.8</v>
      </c>
      <c r="AM73" s="45">
        <f t="shared" si="369"/>
        <v>0</v>
      </c>
      <c r="AN73" s="45">
        <f t="shared" si="369"/>
        <v>4473.8</v>
      </c>
      <c r="AO73" s="45">
        <f t="shared" si="369"/>
        <v>0</v>
      </c>
      <c r="AP73" s="45">
        <f t="shared" si="369"/>
        <v>0</v>
      </c>
      <c r="AQ73" s="45">
        <f t="shared" si="369"/>
        <v>4473.8</v>
      </c>
      <c r="AR73" s="45">
        <f t="shared" si="369"/>
        <v>0</v>
      </c>
      <c r="AS73" s="45">
        <f t="shared" si="369"/>
        <v>4473.8</v>
      </c>
      <c r="AT73" s="45">
        <f t="shared" si="369"/>
        <v>0</v>
      </c>
      <c r="AU73" s="45">
        <f t="shared" si="369"/>
        <v>0</v>
      </c>
      <c r="AV73" s="45">
        <f t="shared" si="369"/>
        <v>4473.8</v>
      </c>
      <c r="AW73" s="45">
        <f t="shared" si="369"/>
        <v>0</v>
      </c>
      <c r="AX73" s="45">
        <f t="shared" si="369"/>
        <v>4473.8</v>
      </c>
      <c r="AY73" s="45">
        <f t="shared" si="369"/>
        <v>0</v>
      </c>
      <c r="AZ73" s="45">
        <f t="shared" si="369"/>
        <v>0</v>
      </c>
      <c r="BA73" s="45">
        <f t="shared" si="369"/>
        <v>4473.8</v>
      </c>
      <c r="BB73" s="45">
        <f t="shared" si="369"/>
        <v>0</v>
      </c>
      <c r="BC73" s="45">
        <f t="shared" si="369"/>
        <v>4473.8</v>
      </c>
      <c r="BD73" s="45">
        <f t="shared" si="369"/>
        <v>0</v>
      </c>
      <c r="BE73" s="45">
        <f t="shared" si="369"/>
        <v>0</v>
      </c>
      <c r="BF73" s="45">
        <f t="shared" si="369"/>
        <v>4473.8</v>
      </c>
      <c r="BG73" s="45">
        <f t="shared" si="369"/>
        <v>0</v>
      </c>
      <c r="BH73" s="45">
        <f t="shared" si="369"/>
        <v>4473.8</v>
      </c>
      <c r="BI73" s="45">
        <f t="shared" si="369"/>
        <v>0</v>
      </c>
      <c r="BJ73" s="45">
        <f t="shared" si="369"/>
        <v>0</v>
      </c>
      <c r="BK73" s="45">
        <f t="shared" si="369"/>
        <v>4473.8</v>
      </c>
      <c r="BL73" s="45">
        <f t="shared" si="369"/>
        <v>0</v>
      </c>
    </row>
    <row r="74" spans="1:64" ht="49.5" x14ac:dyDescent="0.25">
      <c r="A74" s="28" t="s">
        <v>72</v>
      </c>
      <c r="B74" s="29" t="s">
        <v>253</v>
      </c>
      <c r="C74" s="30" t="s">
        <v>24</v>
      </c>
      <c r="D74" s="30" t="s">
        <v>38</v>
      </c>
      <c r="E74" s="31">
        <f>J74+O74+T74+Y74+AD74+AI74+AN74+AS74+AX74+BC74+BH74</f>
        <v>6135.6999999999989</v>
      </c>
      <c r="F74" s="31">
        <f t="shared" ref="F74" si="370">K74+P74+U74+Z74+AE74+AJ74+AO74+AT74+AY74</f>
        <v>0</v>
      </c>
      <c r="G74" s="31">
        <f t="shared" ref="G74" si="371">L74+Q74+V74+AA74+AF74+AK74+AP74+AU74+AZ74</f>
        <v>0</v>
      </c>
      <c r="H74" s="31">
        <f>M74+R74+W74+AB74+AG74+AL74+AQ74+AV74+BA74+BF74+BK74</f>
        <v>6135.6999999999989</v>
      </c>
      <c r="I74" s="31">
        <f t="shared" ref="I74" si="372">N74+S74+X74+AC74+AH74+AM74+AR74+AW74+BB74</f>
        <v>0</v>
      </c>
      <c r="J74" s="32">
        <f t="shared" ref="J74:J81" si="373">M74</f>
        <v>119.9</v>
      </c>
      <c r="K74" s="40">
        <v>0</v>
      </c>
      <c r="L74" s="40">
        <v>0</v>
      </c>
      <c r="M74" s="32">
        <f>29.1+90.8</f>
        <v>119.9</v>
      </c>
      <c r="N74" s="40">
        <v>0</v>
      </c>
      <c r="O74" s="40">
        <f>SUM(Q74:S74)</f>
        <v>175.9</v>
      </c>
      <c r="P74" s="40">
        <v>0</v>
      </c>
      <c r="Q74" s="40">
        <v>0</v>
      </c>
      <c r="R74" s="41">
        <f>127+48.9</f>
        <v>175.9</v>
      </c>
      <c r="S74" s="40">
        <v>0</v>
      </c>
      <c r="T74" s="40">
        <f>SUM(V74:X74)</f>
        <v>607.6</v>
      </c>
      <c r="U74" s="40">
        <v>0</v>
      </c>
      <c r="V74" s="40">
        <v>0</v>
      </c>
      <c r="W74" s="41">
        <f>132.1+475.5</f>
        <v>607.6</v>
      </c>
      <c r="X74" s="40">
        <v>0</v>
      </c>
      <c r="Y74" s="40">
        <f>SUM(AA74:AC74)</f>
        <v>631.9</v>
      </c>
      <c r="Z74" s="40">
        <v>0</v>
      </c>
      <c r="AA74" s="40">
        <v>0</v>
      </c>
      <c r="AB74" s="41">
        <f>137.4+494.5</f>
        <v>631.9</v>
      </c>
      <c r="AC74" s="40">
        <v>0</v>
      </c>
      <c r="AD74" s="40">
        <f>SUM(AF74:AH74)</f>
        <v>657.2</v>
      </c>
      <c r="AE74" s="40">
        <v>0</v>
      </c>
      <c r="AF74" s="40">
        <v>0</v>
      </c>
      <c r="AG74" s="41">
        <v>657.2</v>
      </c>
      <c r="AH74" s="40">
        <v>0</v>
      </c>
      <c r="AI74" s="40">
        <f>SUM(AK74:AM74)</f>
        <v>657.2</v>
      </c>
      <c r="AJ74" s="40">
        <v>0</v>
      </c>
      <c r="AK74" s="40">
        <v>0</v>
      </c>
      <c r="AL74" s="41">
        <v>657.2</v>
      </c>
      <c r="AM74" s="40">
        <v>0</v>
      </c>
      <c r="AN74" s="40">
        <f>SUM(AP74:AR74)</f>
        <v>657.2</v>
      </c>
      <c r="AO74" s="40">
        <v>0</v>
      </c>
      <c r="AP74" s="40">
        <v>0</v>
      </c>
      <c r="AQ74" s="41">
        <v>657.2</v>
      </c>
      <c r="AR74" s="40">
        <v>0</v>
      </c>
      <c r="AS74" s="40">
        <f>SUM(AU74:AW74)</f>
        <v>657.2</v>
      </c>
      <c r="AT74" s="40">
        <v>0</v>
      </c>
      <c r="AU74" s="40">
        <v>0</v>
      </c>
      <c r="AV74" s="41">
        <v>657.2</v>
      </c>
      <c r="AW74" s="40">
        <v>0</v>
      </c>
      <c r="AX74" s="40">
        <f>SUM(AZ74:BB74)</f>
        <v>657.2</v>
      </c>
      <c r="AY74" s="40">
        <v>0</v>
      </c>
      <c r="AZ74" s="40">
        <v>0</v>
      </c>
      <c r="BA74" s="41">
        <v>657.2</v>
      </c>
      <c r="BB74" s="40">
        <v>0</v>
      </c>
      <c r="BC74" s="40">
        <f>SUM(BE74:BG74)</f>
        <v>657.2</v>
      </c>
      <c r="BD74" s="40">
        <v>0</v>
      </c>
      <c r="BE74" s="40">
        <v>0</v>
      </c>
      <c r="BF74" s="41">
        <v>657.2</v>
      </c>
      <c r="BG74" s="40">
        <v>0</v>
      </c>
      <c r="BH74" s="40">
        <f>SUM(BJ74:BL74)</f>
        <v>657.2</v>
      </c>
      <c r="BI74" s="40">
        <v>0</v>
      </c>
      <c r="BJ74" s="40">
        <v>0</v>
      </c>
      <c r="BK74" s="41">
        <v>657.2</v>
      </c>
      <c r="BL74" s="40">
        <v>0</v>
      </c>
    </row>
    <row r="75" spans="1:64" ht="49.5" x14ac:dyDescent="0.25">
      <c r="A75" s="28" t="s">
        <v>73</v>
      </c>
      <c r="B75" s="29" t="s">
        <v>263</v>
      </c>
      <c r="C75" s="30" t="s">
        <v>24</v>
      </c>
      <c r="D75" s="30" t="s">
        <v>38</v>
      </c>
      <c r="E75" s="31">
        <f t="shared" ref="E75:E82" si="374">J75+O75+T75+Y75+AD75+AI75+AN75+AS75+AX75+BC75+BH75</f>
        <v>3888.0000000000009</v>
      </c>
      <c r="F75" s="31">
        <f t="shared" ref="F75:F79" si="375">K75+P75+U75+Z75+AE75+AJ75+AO75+AT75+AY75</f>
        <v>0</v>
      </c>
      <c r="G75" s="31">
        <f t="shared" ref="G75:G79" si="376">L75+Q75+V75+AA75+AF75+AK75+AP75+AU75+AZ75</f>
        <v>0</v>
      </c>
      <c r="H75" s="31">
        <f t="shared" ref="H75:H82" si="377">M75+R75+W75+AB75+AG75+AL75+AQ75+AV75+BA75+BF75+BK75</f>
        <v>3888.0000000000009</v>
      </c>
      <c r="I75" s="31">
        <f t="shared" ref="I75:I79" si="378">N75+S75+X75+AC75+AH75+AM75+AR75+AW75+BB75</f>
        <v>0</v>
      </c>
      <c r="J75" s="32">
        <f t="shared" si="373"/>
        <v>275.7</v>
      </c>
      <c r="K75" s="40">
        <v>0</v>
      </c>
      <c r="L75" s="40">
        <v>0</v>
      </c>
      <c r="M75" s="32">
        <v>275.7</v>
      </c>
      <c r="N75" s="40">
        <v>0</v>
      </c>
      <c r="O75" s="40">
        <f t="shared" ref="O75:O82" si="379">SUM(Q75:S75)</f>
        <v>352.9</v>
      </c>
      <c r="P75" s="40">
        <v>0</v>
      </c>
      <c r="Q75" s="40">
        <v>0</v>
      </c>
      <c r="R75" s="41">
        <v>352.9</v>
      </c>
      <c r="S75" s="40">
        <v>0</v>
      </c>
      <c r="T75" s="40">
        <f t="shared" ref="T75:T82" si="380">SUM(V75:X75)</f>
        <v>339.1</v>
      </c>
      <c r="U75" s="40">
        <v>0</v>
      </c>
      <c r="V75" s="40">
        <v>0</v>
      </c>
      <c r="W75" s="41">
        <v>339.1</v>
      </c>
      <c r="X75" s="40">
        <v>0</v>
      </c>
      <c r="Y75" s="40">
        <f t="shared" ref="Y75:Y82" si="381">SUM(AA75:AC75)</f>
        <v>352.7</v>
      </c>
      <c r="Z75" s="40">
        <v>0</v>
      </c>
      <c r="AA75" s="40">
        <v>0</v>
      </c>
      <c r="AB75" s="41">
        <v>352.7</v>
      </c>
      <c r="AC75" s="40">
        <v>0</v>
      </c>
      <c r="AD75" s="40">
        <f t="shared" ref="AD75:AD82" si="382">SUM(AF75:AH75)</f>
        <v>366.8</v>
      </c>
      <c r="AE75" s="40">
        <v>0</v>
      </c>
      <c r="AF75" s="40">
        <v>0</v>
      </c>
      <c r="AG75" s="41">
        <v>366.8</v>
      </c>
      <c r="AH75" s="40">
        <v>0</v>
      </c>
      <c r="AI75" s="40">
        <f t="shared" ref="AI75:AI82" si="383">SUM(AK75:AM75)</f>
        <v>366.8</v>
      </c>
      <c r="AJ75" s="40">
        <v>0</v>
      </c>
      <c r="AK75" s="40">
        <v>0</v>
      </c>
      <c r="AL75" s="41">
        <v>366.8</v>
      </c>
      <c r="AM75" s="40">
        <v>0</v>
      </c>
      <c r="AN75" s="40">
        <f t="shared" ref="AN75:AN82" si="384">SUM(AP75:AR75)</f>
        <v>366.8</v>
      </c>
      <c r="AO75" s="40">
        <v>0</v>
      </c>
      <c r="AP75" s="40">
        <v>0</v>
      </c>
      <c r="AQ75" s="41">
        <v>366.8</v>
      </c>
      <c r="AR75" s="40">
        <v>0</v>
      </c>
      <c r="AS75" s="40">
        <f t="shared" ref="AS75:AS82" si="385">SUM(AU75:AW75)</f>
        <v>366.8</v>
      </c>
      <c r="AT75" s="40">
        <v>0</v>
      </c>
      <c r="AU75" s="40">
        <v>0</v>
      </c>
      <c r="AV75" s="41">
        <v>366.8</v>
      </c>
      <c r="AW75" s="40">
        <v>0</v>
      </c>
      <c r="AX75" s="40">
        <f t="shared" ref="AX75:AX82" si="386">SUM(AZ75:BB75)</f>
        <v>366.8</v>
      </c>
      <c r="AY75" s="40">
        <v>0</v>
      </c>
      <c r="AZ75" s="40">
        <v>0</v>
      </c>
      <c r="BA75" s="41">
        <v>366.8</v>
      </c>
      <c r="BB75" s="40">
        <v>0</v>
      </c>
      <c r="BC75" s="40">
        <f t="shared" ref="BC75:BC82" si="387">SUM(BE75:BG75)</f>
        <v>366.8</v>
      </c>
      <c r="BD75" s="40">
        <v>0</v>
      </c>
      <c r="BE75" s="40">
        <v>0</v>
      </c>
      <c r="BF75" s="41">
        <v>366.8</v>
      </c>
      <c r="BG75" s="40">
        <v>0</v>
      </c>
      <c r="BH75" s="40">
        <f t="shared" ref="BH75:BH82" si="388">SUM(BJ75:BL75)</f>
        <v>366.8</v>
      </c>
      <c r="BI75" s="40">
        <v>0</v>
      </c>
      <c r="BJ75" s="40">
        <v>0</v>
      </c>
      <c r="BK75" s="41">
        <v>366.8</v>
      </c>
      <c r="BL75" s="40">
        <v>0</v>
      </c>
    </row>
    <row r="76" spans="1:64" ht="49.5" x14ac:dyDescent="0.25">
      <c r="A76" s="28" t="s">
        <v>74</v>
      </c>
      <c r="B76" s="29" t="s">
        <v>266</v>
      </c>
      <c r="C76" s="30" t="s">
        <v>24</v>
      </c>
      <c r="D76" s="30" t="s">
        <v>38</v>
      </c>
      <c r="E76" s="31">
        <f t="shared" ref="E76" si="389">J76+O76+T76+Y76+AD76+AI76+AN76+AS76+AX76+BC76+BH76</f>
        <v>2931.8999999999996</v>
      </c>
      <c r="F76" s="31">
        <f t="shared" ref="F76" si="390">K76+P76+U76+Z76+AE76+AJ76+AO76+AT76+AY76</f>
        <v>0</v>
      </c>
      <c r="G76" s="31">
        <f t="shared" ref="G76" si="391">L76+Q76+V76+AA76+AF76+AK76+AP76+AU76+AZ76</f>
        <v>0</v>
      </c>
      <c r="H76" s="31">
        <f t="shared" ref="H76" si="392">M76+R76+W76+AB76+AG76+AL76+AQ76+AV76+BA76+BF76+BK76</f>
        <v>2931.8999999999996</v>
      </c>
      <c r="I76" s="31"/>
      <c r="J76" s="32">
        <f t="shared" ref="J76" si="393">M76</f>
        <v>0</v>
      </c>
      <c r="K76" s="40">
        <v>0</v>
      </c>
      <c r="L76" s="40">
        <v>0</v>
      </c>
      <c r="M76" s="32">
        <v>0</v>
      </c>
      <c r="N76" s="40"/>
      <c r="O76" s="40">
        <f t="shared" ref="O76" si="394">SUM(Q76:S76)</f>
        <v>215.5</v>
      </c>
      <c r="P76" s="40">
        <v>0</v>
      </c>
      <c r="Q76" s="40">
        <v>0</v>
      </c>
      <c r="R76" s="41">
        <v>215.5</v>
      </c>
      <c r="S76" s="40">
        <v>0</v>
      </c>
      <c r="T76" s="40">
        <f t="shared" ref="T76" si="395">SUM(V76:X76)</f>
        <v>282.60000000000002</v>
      </c>
      <c r="U76" s="40">
        <v>0</v>
      </c>
      <c r="V76" s="40">
        <v>0</v>
      </c>
      <c r="W76" s="41">
        <v>282.60000000000002</v>
      </c>
      <c r="X76" s="40">
        <v>0</v>
      </c>
      <c r="Y76" s="40">
        <f t="shared" ref="Y76" si="396">SUM(AA76:AC76)</f>
        <v>293.89999999999998</v>
      </c>
      <c r="Z76" s="40">
        <v>0</v>
      </c>
      <c r="AA76" s="40">
        <v>0</v>
      </c>
      <c r="AB76" s="41">
        <v>293.89999999999998</v>
      </c>
      <c r="AC76" s="40">
        <v>0</v>
      </c>
      <c r="AD76" s="40">
        <f t="shared" ref="AD76" si="397">SUM(AF76:AH76)</f>
        <v>305.7</v>
      </c>
      <c r="AE76" s="40">
        <v>0</v>
      </c>
      <c r="AF76" s="40">
        <v>0</v>
      </c>
      <c r="AG76" s="41">
        <v>305.7</v>
      </c>
      <c r="AH76" s="40">
        <v>0</v>
      </c>
      <c r="AI76" s="40">
        <f t="shared" ref="AI76" si="398">SUM(AK76:AM76)</f>
        <v>305.7</v>
      </c>
      <c r="AJ76" s="40">
        <v>0</v>
      </c>
      <c r="AK76" s="40">
        <v>0</v>
      </c>
      <c r="AL76" s="41">
        <v>305.7</v>
      </c>
      <c r="AM76" s="40">
        <v>0</v>
      </c>
      <c r="AN76" s="40">
        <f t="shared" ref="AN76" si="399">SUM(AP76:AR76)</f>
        <v>305.7</v>
      </c>
      <c r="AO76" s="40">
        <v>0</v>
      </c>
      <c r="AP76" s="40">
        <v>0</v>
      </c>
      <c r="AQ76" s="41">
        <v>305.7</v>
      </c>
      <c r="AR76" s="40">
        <v>0</v>
      </c>
      <c r="AS76" s="40">
        <f t="shared" ref="AS76" si="400">SUM(AU76:AW76)</f>
        <v>305.7</v>
      </c>
      <c r="AT76" s="40">
        <v>0</v>
      </c>
      <c r="AU76" s="40">
        <v>0</v>
      </c>
      <c r="AV76" s="41">
        <v>305.7</v>
      </c>
      <c r="AW76" s="40">
        <v>0</v>
      </c>
      <c r="AX76" s="40">
        <f t="shared" ref="AX76" si="401">SUM(AZ76:BB76)</f>
        <v>305.7</v>
      </c>
      <c r="AY76" s="40">
        <v>0</v>
      </c>
      <c r="AZ76" s="40">
        <v>0</v>
      </c>
      <c r="BA76" s="41">
        <v>305.7</v>
      </c>
      <c r="BB76" s="40">
        <v>0</v>
      </c>
      <c r="BC76" s="40">
        <f t="shared" ref="BC76" si="402">SUM(BE76:BG76)</f>
        <v>305.7</v>
      </c>
      <c r="BD76" s="40">
        <v>0</v>
      </c>
      <c r="BE76" s="40">
        <v>0</v>
      </c>
      <c r="BF76" s="41">
        <v>305.7</v>
      </c>
      <c r="BG76" s="40">
        <v>0</v>
      </c>
      <c r="BH76" s="40">
        <f t="shared" ref="BH76" si="403">SUM(BJ76:BL76)</f>
        <v>305.7</v>
      </c>
      <c r="BI76" s="40">
        <v>0</v>
      </c>
      <c r="BJ76" s="40">
        <v>0</v>
      </c>
      <c r="BK76" s="41">
        <v>305.7</v>
      </c>
      <c r="BL76" s="40">
        <v>0</v>
      </c>
    </row>
    <row r="77" spans="1:64" ht="49.5" x14ac:dyDescent="0.25">
      <c r="A77" s="28" t="s">
        <v>75</v>
      </c>
      <c r="B77" s="29" t="s">
        <v>255</v>
      </c>
      <c r="C77" s="30" t="s">
        <v>24</v>
      </c>
      <c r="D77" s="30" t="s">
        <v>38</v>
      </c>
      <c r="E77" s="31">
        <f t="shared" si="374"/>
        <v>4919.7</v>
      </c>
      <c r="F77" s="31">
        <f t="shared" si="375"/>
        <v>0</v>
      </c>
      <c r="G77" s="31">
        <f t="shared" si="376"/>
        <v>0</v>
      </c>
      <c r="H77" s="31">
        <f t="shared" si="377"/>
        <v>4919.7</v>
      </c>
      <c r="I77" s="31">
        <f t="shared" si="378"/>
        <v>0</v>
      </c>
      <c r="J77" s="32">
        <f t="shared" si="373"/>
        <v>698.3</v>
      </c>
      <c r="K77" s="40">
        <v>0</v>
      </c>
      <c r="L77" s="40">
        <v>0</v>
      </c>
      <c r="M77" s="32">
        <v>698.3</v>
      </c>
      <c r="N77" s="40">
        <v>0</v>
      </c>
      <c r="O77" s="40">
        <f t="shared" si="379"/>
        <v>458.2</v>
      </c>
      <c r="P77" s="40">
        <v>0</v>
      </c>
      <c r="Q77" s="40">
        <v>0</v>
      </c>
      <c r="R77" s="41">
        <v>458.2</v>
      </c>
      <c r="S77" s="40">
        <v>0</v>
      </c>
      <c r="T77" s="40">
        <f t="shared" si="380"/>
        <v>391.5</v>
      </c>
      <c r="U77" s="40">
        <v>0</v>
      </c>
      <c r="V77" s="40">
        <v>0</v>
      </c>
      <c r="W77" s="41">
        <v>391.5</v>
      </c>
      <c r="X77" s="40">
        <v>0</v>
      </c>
      <c r="Y77" s="40">
        <f t="shared" si="381"/>
        <v>407.2</v>
      </c>
      <c r="Z77" s="40">
        <v>0</v>
      </c>
      <c r="AA77" s="40">
        <v>0</v>
      </c>
      <c r="AB77" s="41">
        <v>407.2</v>
      </c>
      <c r="AC77" s="40">
        <v>0</v>
      </c>
      <c r="AD77" s="40">
        <f t="shared" si="382"/>
        <v>423.5</v>
      </c>
      <c r="AE77" s="40">
        <v>0</v>
      </c>
      <c r="AF77" s="40">
        <v>0</v>
      </c>
      <c r="AG77" s="41">
        <v>423.5</v>
      </c>
      <c r="AH77" s="40">
        <v>0</v>
      </c>
      <c r="AI77" s="40">
        <f t="shared" si="383"/>
        <v>423.5</v>
      </c>
      <c r="AJ77" s="40">
        <v>0</v>
      </c>
      <c r="AK77" s="40">
        <v>0</v>
      </c>
      <c r="AL77" s="41">
        <v>423.5</v>
      </c>
      <c r="AM77" s="40">
        <v>0</v>
      </c>
      <c r="AN77" s="40">
        <f t="shared" si="384"/>
        <v>423.5</v>
      </c>
      <c r="AO77" s="40">
        <v>0</v>
      </c>
      <c r="AP77" s="40">
        <v>0</v>
      </c>
      <c r="AQ77" s="41">
        <v>423.5</v>
      </c>
      <c r="AR77" s="40">
        <v>0</v>
      </c>
      <c r="AS77" s="40">
        <f t="shared" si="385"/>
        <v>423.5</v>
      </c>
      <c r="AT77" s="40">
        <v>0</v>
      </c>
      <c r="AU77" s="40">
        <v>0</v>
      </c>
      <c r="AV77" s="41">
        <v>423.5</v>
      </c>
      <c r="AW77" s="40">
        <v>0</v>
      </c>
      <c r="AX77" s="40">
        <f t="shared" si="386"/>
        <v>423.5</v>
      </c>
      <c r="AY77" s="40">
        <v>0</v>
      </c>
      <c r="AZ77" s="40">
        <v>0</v>
      </c>
      <c r="BA77" s="41">
        <v>423.5</v>
      </c>
      <c r="BB77" s="40">
        <v>0</v>
      </c>
      <c r="BC77" s="40">
        <f t="shared" si="387"/>
        <v>423.5</v>
      </c>
      <c r="BD77" s="40">
        <v>0</v>
      </c>
      <c r="BE77" s="40">
        <v>0</v>
      </c>
      <c r="BF77" s="41">
        <v>423.5</v>
      </c>
      <c r="BG77" s="40">
        <v>0</v>
      </c>
      <c r="BH77" s="40">
        <f t="shared" si="388"/>
        <v>423.5</v>
      </c>
      <c r="BI77" s="40">
        <v>0</v>
      </c>
      <c r="BJ77" s="40">
        <v>0</v>
      </c>
      <c r="BK77" s="41">
        <v>423.5</v>
      </c>
      <c r="BL77" s="40">
        <v>0</v>
      </c>
    </row>
    <row r="78" spans="1:64" ht="49.5" x14ac:dyDescent="0.25">
      <c r="A78" s="28" t="s">
        <v>76</v>
      </c>
      <c r="B78" s="29" t="s">
        <v>256</v>
      </c>
      <c r="C78" s="30" t="s">
        <v>24</v>
      </c>
      <c r="D78" s="30" t="s">
        <v>38</v>
      </c>
      <c r="E78" s="31">
        <f t="shared" si="374"/>
        <v>7086.9000000000015</v>
      </c>
      <c r="F78" s="31">
        <f t="shared" si="375"/>
        <v>0</v>
      </c>
      <c r="G78" s="31">
        <f t="shared" si="376"/>
        <v>0</v>
      </c>
      <c r="H78" s="31">
        <f t="shared" si="377"/>
        <v>7086.9000000000015</v>
      </c>
      <c r="I78" s="31">
        <f t="shared" si="378"/>
        <v>0</v>
      </c>
      <c r="J78" s="32">
        <f t="shared" si="373"/>
        <v>1010.7</v>
      </c>
      <c r="K78" s="40">
        <v>0</v>
      </c>
      <c r="L78" s="40">
        <v>0</v>
      </c>
      <c r="M78" s="32">
        <f>403+607.7</f>
        <v>1010.7</v>
      </c>
      <c r="N78" s="40">
        <v>0</v>
      </c>
      <c r="O78" s="40">
        <f t="shared" si="379"/>
        <v>508.2</v>
      </c>
      <c r="P78" s="40">
        <v>0</v>
      </c>
      <c r="Q78" s="40">
        <v>0</v>
      </c>
      <c r="R78" s="41">
        <v>508.2</v>
      </c>
      <c r="S78" s="40">
        <v>0</v>
      </c>
      <c r="T78" s="40">
        <f t="shared" si="380"/>
        <v>579.29999999999995</v>
      </c>
      <c r="U78" s="40">
        <v>0</v>
      </c>
      <c r="V78" s="40">
        <v>0</v>
      </c>
      <c r="W78" s="41">
        <v>579.29999999999995</v>
      </c>
      <c r="X78" s="40">
        <v>0</v>
      </c>
      <c r="Y78" s="40">
        <f t="shared" si="381"/>
        <v>602.5</v>
      </c>
      <c r="Z78" s="40">
        <v>0</v>
      </c>
      <c r="AA78" s="40">
        <v>0</v>
      </c>
      <c r="AB78" s="41">
        <v>602.5</v>
      </c>
      <c r="AC78" s="40">
        <v>0</v>
      </c>
      <c r="AD78" s="40">
        <f t="shared" si="382"/>
        <v>626.6</v>
      </c>
      <c r="AE78" s="40">
        <v>0</v>
      </c>
      <c r="AF78" s="40">
        <v>0</v>
      </c>
      <c r="AG78" s="41">
        <v>626.6</v>
      </c>
      <c r="AH78" s="40">
        <v>0</v>
      </c>
      <c r="AI78" s="40">
        <f t="shared" si="383"/>
        <v>626.6</v>
      </c>
      <c r="AJ78" s="40">
        <v>0</v>
      </c>
      <c r="AK78" s="40">
        <v>0</v>
      </c>
      <c r="AL78" s="41">
        <v>626.6</v>
      </c>
      <c r="AM78" s="40">
        <v>0</v>
      </c>
      <c r="AN78" s="40">
        <f t="shared" si="384"/>
        <v>626.6</v>
      </c>
      <c r="AO78" s="40">
        <v>0</v>
      </c>
      <c r="AP78" s="40">
        <v>0</v>
      </c>
      <c r="AQ78" s="41">
        <v>626.6</v>
      </c>
      <c r="AR78" s="40">
        <v>0</v>
      </c>
      <c r="AS78" s="40">
        <f t="shared" si="385"/>
        <v>626.6</v>
      </c>
      <c r="AT78" s="40">
        <v>0</v>
      </c>
      <c r="AU78" s="40">
        <v>0</v>
      </c>
      <c r="AV78" s="41">
        <v>626.6</v>
      </c>
      <c r="AW78" s="40">
        <v>0</v>
      </c>
      <c r="AX78" s="40">
        <f t="shared" si="386"/>
        <v>626.6</v>
      </c>
      <c r="AY78" s="40">
        <v>0</v>
      </c>
      <c r="AZ78" s="40">
        <v>0</v>
      </c>
      <c r="BA78" s="41">
        <v>626.6</v>
      </c>
      <c r="BB78" s="40">
        <v>0</v>
      </c>
      <c r="BC78" s="40">
        <f t="shared" si="387"/>
        <v>626.6</v>
      </c>
      <c r="BD78" s="40">
        <v>0</v>
      </c>
      <c r="BE78" s="40">
        <v>0</v>
      </c>
      <c r="BF78" s="41">
        <v>626.6</v>
      </c>
      <c r="BG78" s="40">
        <v>0</v>
      </c>
      <c r="BH78" s="40">
        <f t="shared" si="388"/>
        <v>626.6</v>
      </c>
      <c r="BI78" s="40">
        <v>0</v>
      </c>
      <c r="BJ78" s="40">
        <v>0</v>
      </c>
      <c r="BK78" s="41">
        <v>626.6</v>
      </c>
      <c r="BL78" s="40">
        <v>0</v>
      </c>
    </row>
    <row r="79" spans="1:64" ht="49.5" x14ac:dyDescent="0.25">
      <c r="A79" s="28" t="s">
        <v>77</v>
      </c>
      <c r="B79" s="29" t="s">
        <v>267</v>
      </c>
      <c r="C79" s="30" t="s">
        <v>24</v>
      </c>
      <c r="D79" s="30" t="s">
        <v>38</v>
      </c>
      <c r="E79" s="31">
        <f t="shared" si="374"/>
        <v>4879.9000000000005</v>
      </c>
      <c r="F79" s="31">
        <f t="shared" si="375"/>
        <v>0</v>
      </c>
      <c r="G79" s="31">
        <f t="shared" si="376"/>
        <v>0</v>
      </c>
      <c r="H79" s="31">
        <f t="shared" si="377"/>
        <v>4879.9000000000005</v>
      </c>
      <c r="I79" s="31">
        <f t="shared" si="378"/>
        <v>0</v>
      </c>
      <c r="J79" s="32">
        <f t="shared" si="373"/>
        <v>68</v>
      </c>
      <c r="K79" s="40">
        <v>0</v>
      </c>
      <c r="L79" s="40">
        <v>0</v>
      </c>
      <c r="M79" s="32">
        <v>68</v>
      </c>
      <c r="N79" s="40">
        <v>0</v>
      </c>
      <c r="O79" s="40">
        <f t="shared" si="379"/>
        <v>465.8</v>
      </c>
      <c r="P79" s="40">
        <v>0</v>
      </c>
      <c r="Q79" s="40">
        <v>0</v>
      </c>
      <c r="R79" s="41">
        <v>465.8</v>
      </c>
      <c r="S79" s="40">
        <v>0</v>
      </c>
      <c r="T79" s="40">
        <f t="shared" si="380"/>
        <v>452.1</v>
      </c>
      <c r="U79" s="40">
        <v>0</v>
      </c>
      <c r="V79" s="40">
        <v>0</v>
      </c>
      <c r="W79" s="41">
        <v>452.1</v>
      </c>
      <c r="X79" s="40">
        <v>0</v>
      </c>
      <c r="Y79" s="40">
        <f t="shared" si="381"/>
        <v>470.3</v>
      </c>
      <c r="Z79" s="40">
        <v>0</v>
      </c>
      <c r="AA79" s="40">
        <v>0</v>
      </c>
      <c r="AB79" s="41">
        <v>470.3</v>
      </c>
      <c r="AC79" s="40">
        <v>0</v>
      </c>
      <c r="AD79" s="40">
        <f t="shared" si="382"/>
        <v>489.1</v>
      </c>
      <c r="AE79" s="40">
        <v>0</v>
      </c>
      <c r="AF79" s="40">
        <v>0</v>
      </c>
      <c r="AG79" s="41">
        <v>489.1</v>
      </c>
      <c r="AH79" s="40">
        <v>0</v>
      </c>
      <c r="AI79" s="40">
        <f t="shared" si="383"/>
        <v>489.1</v>
      </c>
      <c r="AJ79" s="40">
        <v>0</v>
      </c>
      <c r="AK79" s="40">
        <v>0</v>
      </c>
      <c r="AL79" s="41">
        <v>489.1</v>
      </c>
      <c r="AM79" s="40">
        <v>0</v>
      </c>
      <c r="AN79" s="40">
        <f t="shared" si="384"/>
        <v>489.1</v>
      </c>
      <c r="AO79" s="40">
        <v>0</v>
      </c>
      <c r="AP79" s="40">
        <v>0</v>
      </c>
      <c r="AQ79" s="41">
        <v>489.1</v>
      </c>
      <c r="AR79" s="40">
        <v>0</v>
      </c>
      <c r="AS79" s="40">
        <f t="shared" si="385"/>
        <v>489.1</v>
      </c>
      <c r="AT79" s="40">
        <v>0</v>
      </c>
      <c r="AU79" s="40">
        <v>0</v>
      </c>
      <c r="AV79" s="41">
        <v>489.1</v>
      </c>
      <c r="AW79" s="40">
        <v>0</v>
      </c>
      <c r="AX79" s="40">
        <f t="shared" si="386"/>
        <v>489.1</v>
      </c>
      <c r="AY79" s="40">
        <v>0</v>
      </c>
      <c r="AZ79" s="40">
        <v>0</v>
      </c>
      <c r="BA79" s="41">
        <v>489.1</v>
      </c>
      <c r="BB79" s="40">
        <v>0</v>
      </c>
      <c r="BC79" s="40">
        <f t="shared" si="387"/>
        <v>489.1</v>
      </c>
      <c r="BD79" s="40">
        <v>0</v>
      </c>
      <c r="BE79" s="40">
        <v>0</v>
      </c>
      <c r="BF79" s="41">
        <v>489.1</v>
      </c>
      <c r="BG79" s="40">
        <v>0</v>
      </c>
      <c r="BH79" s="40">
        <f t="shared" si="388"/>
        <v>489.1</v>
      </c>
      <c r="BI79" s="40">
        <v>0</v>
      </c>
      <c r="BJ79" s="40">
        <v>0</v>
      </c>
      <c r="BK79" s="41">
        <v>489.1</v>
      </c>
      <c r="BL79" s="40">
        <v>0</v>
      </c>
    </row>
    <row r="80" spans="1:64" ht="49.5" x14ac:dyDescent="0.25">
      <c r="A80" s="28" t="s">
        <v>81</v>
      </c>
      <c r="B80" s="29" t="s">
        <v>258</v>
      </c>
      <c r="C80" s="30" t="s">
        <v>24</v>
      </c>
      <c r="D80" s="30" t="s">
        <v>38</v>
      </c>
      <c r="E80" s="31">
        <f t="shared" si="374"/>
        <v>1567.8000000000002</v>
      </c>
      <c r="F80" s="31">
        <f t="shared" ref="F80" si="404">K80+P80+U80+Z80+AE80+AJ80+AO80+AT80+AY80</f>
        <v>0</v>
      </c>
      <c r="G80" s="31">
        <f t="shared" ref="G80" si="405">L80+Q80+V80+AA80+AF80+AK80+AP80+AU80+AZ80</f>
        <v>0</v>
      </c>
      <c r="H80" s="31">
        <f t="shared" si="377"/>
        <v>1567.8000000000002</v>
      </c>
      <c r="I80" s="31">
        <f t="shared" ref="I80" si="406">N80+S80+X80+AC80+AH80+AM80+AR80+AW80+BB80</f>
        <v>0</v>
      </c>
      <c r="J80" s="32">
        <f t="shared" si="373"/>
        <v>24.3</v>
      </c>
      <c r="K80" s="40">
        <v>0</v>
      </c>
      <c r="L80" s="40">
        <v>0</v>
      </c>
      <c r="M80" s="32">
        <v>24.3</v>
      </c>
      <c r="N80" s="40">
        <v>0</v>
      </c>
      <c r="O80" s="40">
        <f t="shared" si="379"/>
        <v>33.6</v>
      </c>
      <c r="P80" s="40">
        <v>0</v>
      </c>
      <c r="Q80" s="40">
        <v>0</v>
      </c>
      <c r="R80" s="41">
        <v>33.6</v>
      </c>
      <c r="S80" s="40">
        <v>0</v>
      </c>
      <c r="T80" s="40">
        <f t="shared" si="380"/>
        <v>157.19999999999999</v>
      </c>
      <c r="U80" s="40">
        <v>0</v>
      </c>
      <c r="V80" s="40">
        <v>0</v>
      </c>
      <c r="W80" s="41">
        <v>157.19999999999999</v>
      </c>
      <c r="X80" s="40">
        <v>0</v>
      </c>
      <c r="Y80" s="40">
        <f t="shared" si="381"/>
        <v>163.4</v>
      </c>
      <c r="Z80" s="40">
        <v>0</v>
      </c>
      <c r="AA80" s="40">
        <v>0</v>
      </c>
      <c r="AB80" s="41">
        <v>163.4</v>
      </c>
      <c r="AC80" s="40">
        <v>0</v>
      </c>
      <c r="AD80" s="40">
        <f t="shared" si="382"/>
        <v>169.9</v>
      </c>
      <c r="AE80" s="40">
        <v>0</v>
      </c>
      <c r="AF80" s="40">
        <v>0</v>
      </c>
      <c r="AG80" s="41">
        <v>169.9</v>
      </c>
      <c r="AH80" s="40">
        <v>0</v>
      </c>
      <c r="AI80" s="40">
        <f t="shared" si="383"/>
        <v>169.9</v>
      </c>
      <c r="AJ80" s="40">
        <v>0</v>
      </c>
      <c r="AK80" s="40">
        <v>0</v>
      </c>
      <c r="AL80" s="41">
        <v>169.9</v>
      </c>
      <c r="AM80" s="40">
        <v>0</v>
      </c>
      <c r="AN80" s="40">
        <f t="shared" si="384"/>
        <v>169.9</v>
      </c>
      <c r="AO80" s="40">
        <v>0</v>
      </c>
      <c r="AP80" s="40">
        <v>0</v>
      </c>
      <c r="AQ80" s="41">
        <v>169.9</v>
      </c>
      <c r="AR80" s="40">
        <v>0</v>
      </c>
      <c r="AS80" s="40">
        <f t="shared" si="385"/>
        <v>169.9</v>
      </c>
      <c r="AT80" s="40">
        <v>0</v>
      </c>
      <c r="AU80" s="40">
        <v>0</v>
      </c>
      <c r="AV80" s="41">
        <v>169.9</v>
      </c>
      <c r="AW80" s="40">
        <v>0</v>
      </c>
      <c r="AX80" s="40">
        <f t="shared" si="386"/>
        <v>169.9</v>
      </c>
      <c r="AY80" s="40">
        <v>0</v>
      </c>
      <c r="AZ80" s="40">
        <v>0</v>
      </c>
      <c r="BA80" s="41">
        <v>169.9</v>
      </c>
      <c r="BB80" s="40">
        <v>0</v>
      </c>
      <c r="BC80" s="40">
        <f t="shared" si="387"/>
        <v>169.9</v>
      </c>
      <c r="BD80" s="40">
        <v>0</v>
      </c>
      <c r="BE80" s="40">
        <v>0</v>
      </c>
      <c r="BF80" s="41">
        <v>169.9</v>
      </c>
      <c r="BG80" s="40">
        <v>0</v>
      </c>
      <c r="BH80" s="40">
        <f t="shared" si="388"/>
        <v>169.9</v>
      </c>
      <c r="BI80" s="40">
        <v>0</v>
      </c>
      <c r="BJ80" s="40">
        <v>0</v>
      </c>
      <c r="BK80" s="41">
        <v>169.9</v>
      </c>
      <c r="BL80" s="40">
        <v>0</v>
      </c>
    </row>
    <row r="81" spans="1:64" ht="49.5" x14ac:dyDescent="0.25">
      <c r="A81" s="28" t="s">
        <v>202</v>
      </c>
      <c r="B81" s="29" t="s">
        <v>268</v>
      </c>
      <c r="C81" s="30" t="s">
        <v>24</v>
      </c>
      <c r="D81" s="30" t="s">
        <v>38</v>
      </c>
      <c r="E81" s="31">
        <f t="shared" si="374"/>
        <v>2883.1000000000004</v>
      </c>
      <c r="F81" s="31">
        <f t="shared" ref="F81" si="407">K81+P81+U81+Z81+AE81+AJ81+AO81+AT81+AY81</f>
        <v>0</v>
      </c>
      <c r="G81" s="31">
        <f t="shared" ref="G81" si="408">L81+Q81+V81+AA81+AF81+AK81+AP81+AU81+AZ81</f>
        <v>0</v>
      </c>
      <c r="H81" s="31">
        <f t="shared" si="377"/>
        <v>2883.1000000000004</v>
      </c>
      <c r="I81" s="31">
        <f t="shared" ref="I81" si="409">N81+S81+X81+AC81+AH81+AM81+AR81+AW81+BB81</f>
        <v>0</v>
      </c>
      <c r="J81" s="32">
        <f t="shared" si="373"/>
        <v>306.3</v>
      </c>
      <c r="K81" s="40">
        <v>0</v>
      </c>
      <c r="L81" s="40">
        <v>0</v>
      </c>
      <c r="M81" s="32">
        <v>306.3</v>
      </c>
      <c r="N81" s="40">
        <v>0</v>
      </c>
      <c r="O81" s="40">
        <f t="shared" si="379"/>
        <v>268.2</v>
      </c>
      <c r="P81" s="40">
        <v>0</v>
      </c>
      <c r="Q81" s="40">
        <v>0</v>
      </c>
      <c r="R81" s="41">
        <v>268.2</v>
      </c>
      <c r="S81" s="40">
        <v>0</v>
      </c>
      <c r="T81" s="40">
        <f t="shared" si="380"/>
        <v>240.2</v>
      </c>
      <c r="U81" s="40">
        <v>0</v>
      </c>
      <c r="V81" s="40">
        <v>0</v>
      </c>
      <c r="W81" s="41">
        <v>240.2</v>
      </c>
      <c r="X81" s="40">
        <v>0</v>
      </c>
      <c r="Y81" s="41">
        <f t="shared" si="381"/>
        <v>249.8</v>
      </c>
      <c r="Z81" s="40">
        <v>0</v>
      </c>
      <c r="AA81" s="40">
        <v>0</v>
      </c>
      <c r="AB81" s="41">
        <v>249.8</v>
      </c>
      <c r="AC81" s="40">
        <v>0</v>
      </c>
      <c r="AD81" s="40">
        <f t="shared" si="382"/>
        <v>259.8</v>
      </c>
      <c r="AE81" s="40">
        <v>0</v>
      </c>
      <c r="AF81" s="40">
        <v>0</v>
      </c>
      <c r="AG81" s="41">
        <v>259.8</v>
      </c>
      <c r="AH81" s="40">
        <v>0</v>
      </c>
      <c r="AI81" s="40">
        <f t="shared" si="383"/>
        <v>259.8</v>
      </c>
      <c r="AJ81" s="40">
        <v>0</v>
      </c>
      <c r="AK81" s="40">
        <v>0</v>
      </c>
      <c r="AL81" s="41">
        <v>259.8</v>
      </c>
      <c r="AM81" s="40">
        <v>0</v>
      </c>
      <c r="AN81" s="40">
        <f t="shared" si="384"/>
        <v>259.8</v>
      </c>
      <c r="AO81" s="40">
        <v>0</v>
      </c>
      <c r="AP81" s="40">
        <v>0</v>
      </c>
      <c r="AQ81" s="41">
        <v>259.8</v>
      </c>
      <c r="AR81" s="40">
        <v>0</v>
      </c>
      <c r="AS81" s="40">
        <f t="shared" si="385"/>
        <v>259.8</v>
      </c>
      <c r="AT81" s="40">
        <v>0</v>
      </c>
      <c r="AU81" s="40">
        <v>0</v>
      </c>
      <c r="AV81" s="41">
        <v>259.8</v>
      </c>
      <c r="AW81" s="40">
        <v>0</v>
      </c>
      <c r="AX81" s="40">
        <f t="shared" si="386"/>
        <v>259.8</v>
      </c>
      <c r="AY81" s="40">
        <v>0</v>
      </c>
      <c r="AZ81" s="40">
        <v>0</v>
      </c>
      <c r="BA81" s="41">
        <v>259.8</v>
      </c>
      <c r="BB81" s="40">
        <v>0</v>
      </c>
      <c r="BC81" s="40">
        <f t="shared" si="387"/>
        <v>259.8</v>
      </c>
      <c r="BD81" s="40">
        <v>0</v>
      </c>
      <c r="BE81" s="40">
        <v>0</v>
      </c>
      <c r="BF81" s="41">
        <v>259.8</v>
      </c>
      <c r="BG81" s="40">
        <v>0</v>
      </c>
      <c r="BH81" s="40">
        <f t="shared" si="388"/>
        <v>259.8</v>
      </c>
      <c r="BI81" s="40">
        <v>0</v>
      </c>
      <c r="BJ81" s="40">
        <v>0</v>
      </c>
      <c r="BK81" s="41">
        <v>259.8</v>
      </c>
      <c r="BL81" s="40">
        <v>0</v>
      </c>
    </row>
    <row r="82" spans="1:64" ht="49.5" x14ac:dyDescent="0.25">
      <c r="A82" s="28" t="s">
        <v>209</v>
      </c>
      <c r="B82" s="29" t="s">
        <v>259</v>
      </c>
      <c r="C82" s="30" t="s">
        <v>24</v>
      </c>
      <c r="D82" s="30" t="s">
        <v>38</v>
      </c>
      <c r="E82" s="31">
        <f t="shared" si="374"/>
        <v>2114</v>
      </c>
      <c r="F82" s="31">
        <f t="shared" ref="F82:F83" si="410">K82+P82+U82+Z82+AE82+AJ82+AO82+AT82+AY82</f>
        <v>0</v>
      </c>
      <c r="G82" s="31">
        <f t="shared" ref="G82:G83" si="411">L82+Q82+V82+AA82+AF82+AK82+AP82+AU82+AZ82</f>
        <v>0</v>
      </c>
      <c r="H82" s="31">
        <f t="shared" si="377"/>
        <v>2114</v>
      </c>
      <c r="I82" s="31">
        <f t="shared" ref="I82:I83" si="412">N82+S82+X82+AC82+AH82+AM82+AR82+AW82+BB82</f>
        <v>0</v>
      </c>
      <c r="J82" s="33">
        <f t="shared" ref="J82:J83" si="413">M82</f>
        <v>0</v>
      </c>
      <c r="K82" s="40">
        <v>0</v>
      </c>
      <c r="L82" s="40">
        <v>0</v>
      </c>
      <c r="M82" s="33">
        <v>0</v>
      </c>
      <c r="N82" s="40">
        <v>0</v>
      </c>
      <c r="O82" s="40">
        <f t="shared" si="379"/>
        <v>90.7</v>
      </c>
      <c r="P82" s="40">
        <v>0</v>
      </c>
      <c r="Q82" s="40">
        <v>0</v>
      </c>
      <c r="R82" s="41">
        <v>90.7</v>
      </c>
      <c r="S82" s="40">
        <v>0</v>
      </c>
      <c r="T82" s="40">
        <f t="shared" si="380"/>
        <v>210.5</v>
      </c>
      <c r="U82" s="40">
        <v>0</v>
      </c>
      <c r="V82" s="40">
        <v>0</v>
      </c>
      <c r="W82" s="41">
        <v>210.5</v>
      </c>
      <c r="X82" s="40">
        <v>0</v>
      </c>
      <c r="Y82" s="40">
        <f t="shared" si="381"/>
        <v>218.9</v>
      </c>
      <c r="Z82" s="40">
        <v>0</v>
      </c>
      <c r="AA82" s="40">
        <v>0</v>
      </c>
      <c r="AB82" s="41">
        <v>218.9</v>
      </c>
      <c r="AC82" s="40">
        <v>0</v>
      </c>
      <c r="AD82" s="40">
        <f t="shared" si="382"/>
        <v>227.7</v>
      </c>
      <c r="AE82" s="40">
        <v>0</v>
      </c>
      <c r="AF82" s="40">
        <v>0</v>
      </c>
      <c r="AG82" s="41">
        <v>227.7</v>
      </c>
      <c r="AH82" s="40">
        <v>0</v>
      </c>
      <c r="AI82" s="40">
        <f t="shared" si="383"/>
        <v>227.7</v>
      </c>
      <c r="AJ82" s="40">
        <v>0</v>
      </c>
      <c r="AK82" s="40">
        <v>0</v>
      </c>
      <c r="AL82" s="41">
        <v>227.7</v>
      </c>
      <c r="AM82" s="40">
        <v>0</v>
      </c>
      <c r="AN82" s="40">
        <f t="shared" si="384"/>
        <v>227.7</v>
      </c>
      <c r="AO82" s="40">
        <v>0</v>
      </c>
      <c r="AP82" s="40">
        <v>0</v>
      </c>
      <c r="AQ82" s="41">
        <v>227.7</v>
      </c>
      <c r="AR82" s="40">
        <v>0</v>
      </c>
      <c r="AS82" s="40">
        <f t="shared" si="385"/>
        <v>227.7</v>
      </c>
      <c r="AT82" s="40">
        <v>0</v>
      </c>
      <c r="AU82" s="40">
        <v>0</v>
      </c>
      <c r="AV82" s="41">
        <v>227.7</v>
      </c>
      <c r="AW82" s="40">
        <v>0</v>
      </c>
      <c r="AX82" s="40">
        <f t="shared" si="386"/>
        <v>227.7</v>
      </c>
      <c r="AY82" s="40">
        <v>0</v>
      </c>
      <c r="AZ82" s="40">
        <v>0</v>
      </c>
      <c r="BA82" s="41">
        <v>227.7</v>
      </c>
      <c r="BB82" s="40">
        <v>0</v>
      </c>
      <c r="BC82" s="40">
        <f t="shared" si="387"/>
        <v>227.7</v>
      </c>
      <c r="BD82" s="40">
        <v>0</v>
      </c>
      <c r="BE82" s="40">
        <v>0</v>
      </c>
      <c r="BF82" s="41">
        <v>227.7</v>
      </c>
      <c r="BG82" s="40">
        <v>0</v>
      </c>
      <c r="BH82" s="40">
        <f t="shared" si="388"/>
        <v>227.7</v>
      </c>
      <c r="BI82" s="40">
        <v>0</v>
      </c>
      <c r="BJ82" s="40">
        <v>0</v>
      </c>
      <c r="BK82" s="41">
        <v>227.7</v>
      </c>
      <c r="BL82" s="40">
        <v>0</v>
      </c>
    </row>
    <row r="83" spans="1:64" ht="49.5" x14ac:dyDescent="0.25">
      <c r="A83" s="28" t="s">
        <v>217</v>
      </c>
      <c r="B83" s="29" t="s">
        <v>269</v>
      </c>
      <c r="C83" s="30" t="s">
        <v>24</v>
      </c>
      <c r="D83" s="30" t="s">
        <v>38</v>
      </c>
      <c r="E83" s="31">
        <f t="shared" ref="E83:E84" si="414">J83+O83+T83+Y83+AD83+AI83+AN83+AS83+AX83+BC83+BH83</f>
        <v>993.8</v>
      </c>
      <c r="F83" s="31">
        <f t="shared" si="410"/>
        <v>0</v>
      </c>
      <c r="G83" s="31">
        <f t="shared" si="411"/>
        <v>0</v>
      </c>
      <c r="H83" s="31">
        <f t="shared" ref="H83:H84" si="415">M83+R83+W83+AB83+AG83+AL83+AQ83+AV83+BA83+BF83+BK83</f>
        <v>993.8</v>
      </c>
      <c r="I83" s="31">
        <f t="shared" si="412"/>
        <v>0</v>
      </c>
      <c r="J83" s="33">
        <f t="shared" si="413"/>
        <v>0</v>
      </c>
      <c r="K83" s="40">
        <v>0</v>
      </c>
      <c r="L83" s="40">
        <v>0</v>
      </c>
      <c r="M83" s="33">
        <v>0</v>
      </c>
      <c r="N83" s="40">
        <v>0</v>
      </c>
      <c r="O83" s="40">
        <f t="shared" ref="O83:O84" si="416">SUM(Q83:S83)</f>
        <v>43</v>
      </c>
      <c r="P83" s="40">
        <v>0</v>
      </c>
      <c r="Q83" s="40">
        <v>0</v>
      </c>
      <c r="R83" s="41">
        <v>43</v>
      </c>
      <c r="S83" s="40">
        <v>0</v>
      </c>
      <c r="T83" s="40">
        <f t="shared" ref="T83:T84" si="417">SUM(V83:X83)</f>
        <v>98.9</v>
      </c>
      <c r="U83" s="40">
        <v>0</v>
      </c>
      <c r="V83" s="40">
        <v>0</v>
      </c>
      <c r="W83" s="41">
        <v>98.9</v>
      </c>
      <c r="X83" s="40">
        <v>0</v>
      </c>
      <c r="Y83" s="40">
        <f t="shared" ref="Y83:Y84" si="418">SUM(AA83:AC83)</f>
        <v>102.9</v>
      </c>
      <c r="Z83" s="40">
        <v>0</v>
      </c>
      <c r="AA83" s="40">
        <v>0</v>
      </c>
      <c r="AB83" s="41">
        <v>102.9</v>
      </c>
      <c r="AC83" s="40">
        <v>0</v>
      </c>
      <c r="AD83" s="40">
        <f t="shared" ref="AD83:AD84" si="419">SUM(AF83:AH83)</f>
        <v>107</v>
      </c>
      <c r="AE83" s="40">
        <v>0</v>
      </c>
      <c r="AF83" s="40">
        <v>0</v>
      </c>
      <c r="AG83" s="41">
        <v>107</v>
      </c>
      <c r="AH83" s="40">
        <v>0</v>
      </c>
      <c r="AI83" s="40">
        <f t="shared" ref="AI83:AI84" si="420">SUM(AK83:AM83)</f>
        <v>107</v>
      </c>
      <c r="AJ83" s="40">
        <v>0</v>
      </c>
      <c r="AK83" s="40">
        <v>0</v>
      </c>
      <c r="AL83" s="41">
        <v>107</v>
      </c>
      <c r="AM83" s="40">
        <v>0</v>
      </c>
      <c r="AN83" s="40">
        <f t="shared" ref="AN83:AN84" si="421">SUM(AP83:AR83)</f>
        <v>107</v>
      </c>
      <c r="AO83" s="40">
        <v>0</v>
      </c>
      <c r="AP83" s="40">
        <v>0</v>
      </c>
      <c r="AQ83" s="41">
        <v>107</v>
      </c>
      <c r="AR83" s="40">
        <v>0</v>
      </c>
      <c r="AS83" s="40">
        <f t="shared" ref="AS83:AS84" si="422">SUM(AU83:AW83)</f>
        <v>107</v>
      </c>
      <c r="AT83" s="40">
        <v>0</v>
      </c>
      <c r="AU83" s="40">
        <v>0</v>
      </c>
      <c r="AV83" s="41">
        <v>107</v>
      </c>
      <c r="AW83" s="40">
        <v>0</v>
      </c>
      <c r="AX83" s="40">
        <f t="shared" ref="AX83:AX84" si="423">SUM(AZ83:BB83)</f>
        <v>107</v>
      </c>
      <c r="AY83" s="40">
        <v>0</v>
      </c>
      <c r="AZ83" s="40">
        <v>0</v>
      </c>
      <c r="BA83" s="41">
        <v>107</v>
      </c>
      <c r="BB83" s="40">
        <v>0</v>
      </c>
      <c r="BC83" s="40">
        <f t="shared" ref="BC83:BC84" si="424">SUM(BE83:BG83)</f>
        <v>107</v>
      </c>
      <c r="BD83" s="40">
        <v>0</v>
      </c>
      <c r="BE83" s="40">
        <v>0</v>
      </c>
      <c r="BF83" s="41">
        <v>107</v>
      </c>
      <c r="BG83" s="40">
        <v>0</v>
      </c>
      <c r="BH83" s="40">
        <f t="shared" ref="BH83:BH84" si="425">SUM(BJ83:BL83)</f>
        <v>107</v>
      </c>
      <c r="BI83" s="40">
        <v>0</v>
      </c>
      <c r="BJ83" s="40">
        <v>0</v>
      </c>
      <c r="BK83" s="41">
        <v>107</v>
      </c>
      <c r="BL83" s="40">
        <v>0</v>
      </c>
    </row>
    <row r="84" spans="1:64" ht="49.5" x14ac:dyDescent="0.25">
      <c r="A84" s="28" t="s">
        <v>218</v>
      </c>
      <c r="B84" s="29" t="s">
        <v>270</v>
      </c>
      <c r="C84" s="30" t="s">
        <v>24</v>
      </c>
      <c r="D84" s="30" t="s">
        <v>38</v>
      </c>
      <c r="E84" s="31">
        <f t="shared" si="414"/>
        <v>3586.6</v>
      </c>
      <c r="F84" s="31">
        <f t="shared" ref="F84" si="426">K84+P84+U84+Z84+AE84+AJ84+AO84+AT84+AY84</f>
        <v>0</v>
      </c>
      <c r="G84" s="31">
        <f t="shared" ref="G84" si="427">L84+Q84+V84+AA84+AF84+AK84+AP84+AU84+AZ84</f>
        <v>0</v>
      </c>
      <c r="H84" s="31">
        <f t="shared" si="415"/>
        <v>3586.6</v>
      </c>
      <c r="I84" s="31">
        <f t="shared" ref="I84" si="428">N84+S84+X84+AC84+AH84+AM84+AR84+AW84+BB84</f>
        <v>0</v>
      </c>
      <c r="J84" s="33">
        <f t="shared" ref="J84" si="429">M84</f>
        <v>0</v>
      </c>
      <c r="K84" s="40">
        <v>0</v>
      </c>
      <c r="L84" s="40">
        <v>0</v>
      </c>
      <c r="M84" s="33">
        <v>0</v>
      </c>
      <c r="N84" s="40">
        <v>0</v>
      </c>
      <c r="O84" s="40">
        <f t="shared" si="416"/>
        <v>192.1</v>
      </c>
      <c r="P84" s="40">
        <v>0</v>
      </c>
      <c r="Q84" s="40">
        <v>0</v>
      </c>
      <c r="R84" s="41">
        <v>192.1</v>
      </c>
      <c r="S84" s="40">
        <v>0</v>
      </c>
      <c r="T84" s="40">
        <f t="shared" si="417"/>
        <v>353.2</v>
      </c>
      <c r="U84" s="40">
        <v>0</v>
      </c>
      <c r="V84" s="40">
        <v>0</v>
      </c>
      <c r="W84" s="41">
        <v>353.2</v>
      </c>
      <c r="X84" s="40">
        <v>0</v>
      </c>
      <c r="Y84" s="40">
        <f t="shared" si="418"/>
        <v>367.3</v>
      </c>
      <c r="Z84" s="40">
        <v>0</v>
      </c>
      <c r="AA84" s="40">
        <v>0</v>
      </c>
      <c r="AB84" s="41">
        <v>367.3</v>
      </c>
      <c r="AC84" s="40">
        <v>0</v>
      </c>
      <c r="AD84" s="40">
        <f t="shared" si="419"/>
        <v>382</v>
      </c>
      <c r="AE84" s="40">
        <v>0</v>
      </c>
      <c r="AF84" s="40">
        <v>0</v>
      </c>
      <c r="AG84" s="41">
        <v>382</v>
      </c>
      <c r="AH84" s="40">
        <v>0</v>
      </c>
      <c r="AI84" s="40">
        <f t="shared" si="420"/>
        <v>382</v>
      </c>
      <c r="AJ84" s="40">
        <v>0</v>
      </c>
      <c r="AK84" s="40">
        <v>0</v>
      </c>
      <c r="AL84" s="41">
        <v>382</v>
      </c>
      <c r="AM84" s="40">
        <v>0</v>
      </c>
      <c r="AN84" s="40">
        <f t="shared" si="421"/>
        <v>382</v>
      </c>
      <c r="AO84" s="40">
        <v>0</v>
      </c>
      <c r="AP84" s="40">
        <v>0</v>
      </c>
      <c r="AQ84" s="41">
        <v>382</v>
      </c>
      <c r="AR84" s="40">
        <v>0</v>
      </c>
      <c r="AS84" s="40">
        <f t="shared" si="422"/>
        <v>382</v>
      </c>
      <c r="AT84" s="40">
        <v>0</v>
      </c>
      <c r="AU84" s="40">
        <v>0</v>
      </c>
      <c r="AV84" s="41">
        <v>382</v>
      </c>
      <c r="AW84" s="40">
        <v>0</v>
      </c>
      <c r="AX84" s="40">
        <f t="shared" si="423"/>
        <v>382</v>
      </c>
      <c r="AY84" s="40">
        <v>0</v>
      </c>
      <c r="AZ84" s="40">
        <v>0</v>
      </c>
      <c r="BA84" s="41">
        <v>382</v>
      </c>
      <c r="BB84" s="40">
        <v>0</v>
      </c>
      <c r="BC84" s="40">
        <f t="shared" si="424"/>
        <v>382</v>
      </c>
      <c r="BD84" s="40">
        <v>0</v>
      </c>
      <c r="BE84" s="40">
        <v>0</v>
      </c>
      <c r="BF84" s="41">
        <v>382</v>
      </c>
      <c r="BG84" s="40">
        <v>0</v>
      </c>
      <c r="BH84" s="40">
        <f t="shared" si="425"/>
        <v>382</v>
      </c>
      <c r="BI84" s="40">
        <v>0</v>
      </c>
      <c r="BJ84" s="40">
        <v>0</v>
      </c>
      <c r="BK84" s="41">
        <v>382</v>
      </c>
      <c r="BL84" s="40">
        <v>0</v>
      </c>
    </row>
    <row r="85" spans="1:64" ht="49.5" x14ac:dyDescent="0.25">
      <c r="A85" s="28" t="s">
        <v>271</v>
      </c>
      <c r="B85" s="29" t="s">
        <v>272</v>
      </c>
      <c r="C85" s="30" t="s">
        <v>24</v>
      </c>
      <c r="D85" s="30" t="s">
        <v>38</v>
      </c>
      <c r="E85" s="31">
        <f t="shared" ref="E85" si="430">J85+O85+T85+Y85+AD85+AI85+AN85+AS85+AX85+BC85+BH85</f>
        <v>4074.3</v>
      </c>
      <c r="F85" s="31">
        <f t="shared" ref="F85" si="431">K85+P85+U85+Z85+AE85+AJ85+AO85+AT85+AY85</f>
        <v>0</v>
      </c>
      <c r="G85" s="31">
        <f t="shared" ref="G85" si="432">L85+Q85+V85+AA85+AF85+AK85+AP85+AU85+AZ85</f>
        <v>0</v>
      </c>
      <c r="H85" s="31">
        <f t="shared" ref="H85" si="433">M85+R85+W85+AB85+AG85+AL85+AQ85+AV85+BA85+BF85+BK85</f>
        <v>4074.3</v>
      </c>
      <c r="I85" s="31">
        <f t="shared" ref="I85" si="434">N85+S85+X85+AC85+AH85+AM85+AR85+AW85+BB85</f>
        <v>0</v>
      </c>
      <c r="J85" s="33">
        <f t="shared" ref="J85" si="435">M85</f>
        <v>0</v>
      </c>
      <c r="K85" s="40">
        <v>0</v>
      </c>
      <c r="L85" s="40">
        <v>0</v>
      </c>
      <c r="M85" s="33">
        <v>0</v>
      </c>
      <c r="N85" s="40">
        <v>0</v>
      </c>
      <c r="O85" s="40">
        <f t="shared" ref="O85" si="436">SUM(Q85:S85)</f>
        <v>0</v>
      </c>
      <c r="P85" s="40">
        <v>0</v>
      </c>
      <c r="Q85" s="40">
        <v>0</v>
      </c>
      <c r="R85" s="41">
        <v>0</v>
      </c>
      <c r="S85" s="40">
        <v>0</v>
      </c>
      <c r="T85" s="40">
        <f t="shared" ref="T85" si="437">SUM(V85:X85)</f>
        <v>423.9</v>
      </c>
      <c r="U85" s="40">
        <v>0</v>
      </c>
      <c r="V85" s="40">
        <v>0</v>
      </c>
      <c r="W85" s="41">
        <v>423.9</v>
      </c>
      <c r="X85" s="40">
        <v>0</v>
      </c>
      <c r="Y85" s="40">
        <f t="shared" ref="Y85" si="438">SUM(AA85:AC85)</f>
        <v>440.9</v>
      </c>
      <c r="Z85" s="40">
        <v>0</v>
      </c>
      <c r="AA85" s="40">
        <v>0</v>
      </c>
      <c r="AB85" s="41">
        <v>440.9</v>
      </c>
      <c r="AC85" s="40">
        <v>0</v>
      </c>
      <c r="AD85" s="40">
        <f t="shared" ref="AD85" si="439">SUM(AF85:AH85)</f>
        <v>458.5</v>
      </c>
      <c r="AE85" s="40">
        <v>0</v>
      </c>
      <c r="AF85" s="40">
        <v>0</v>
      </c>
      <c r="AG85" s="41">
        <v>458.5</v>
      </c>
      <c r="AH85" s="40">
        <v>0</v>
      </c>
      <c r="AI85" s="40">
        <f t="shared" ref="AI85" si="440">SUM(AK85:AM85)</f>
        <v>458.5</v>
      </c>
      <c r="AJ85" s="40">
        <v>0</v>
      </c>
      <c r="AK85" s="40">
        <v>0</v>
      </c>
      <c r="AL85" s="41">
        <v>458.5</v>
      </c>
      <c r="AM85" s="40">
        <v>0</v>
      </c>
      <c r="AN85" s="40">
        <f t="shared" ref="AN85" si="441">SUM(AP85:AR85)</f>
        <v>458.5</v>
      </c>
      <c r="AO85" s="40">
        <v>0</v>
      </c>
      <c r="AP85" s="40">
        <v>0</v>
      </c>
      <c r="AQ85" s="41">
        <v>458.5</v>
      </c>
      <c r="AR85" s="40">
        <v>0</v>
      </c>
      <c r="AS85" s="40">
        <f t="shared" ref="AS85" si="442">SUM(AU85:AW85)</f>
        <v>458.5</v>
      </c>
      <c r="AT85" s="40">
        <v>0</v>
      </c>
      <c r="AU85" s="40">
        <v>0</v>
      </c>
      <c r="AV85" s="41">
        <v>458.5</v>
      </c>
      <c r="AW85" s="40">
        <v>0</v>
      </c>
      <c r="AX85" s="40">
        <f t="shared" ref="AX85" si="443">SUM(AZ85:BB85)</f>
        <v>458.5</v>
      </c>
      <c r="AY85" s="40">
        <v>0</v>
      </c>
      <c r="AZ85" s="40">
        <v>0</v>
      </c>
      <c r="BA85" s="41">
        <v>458.5</v>
      </c>
      <c r="BB85" s="40">
        <v>0</v>
      </c>
      <c r="BC85" s="40">
        <f t="shared" ref="BC85" si="444">SUM(BE85:BG85)</f>
        <v>458.5</v>
      </c>
      <c r="BD85" s="40">
        <v>0</v>
      </c>
      <c r="BE85" s="40">
        <v>0</v>
      </c>
      <c r="BF85" s="41">
        <v>458.5</v>
      </c>
      <c r="BG85" s="40">
        <v>0</v>
      </c>
      <c r="BH85" s="40">
        <f t="shared" ref="BH85" si="445">SUM(BJ85:BL85)</f>
        <v>458.5</v>
      </c>
      <c r="BI85" s="40">
        <v>0</v>
      </c>
      <c r="BJ85" s="40">
        <v>0</v>
      </c>
      <c r="BK85" s="41">
        <v>458.5</v>
      </c>
      <c r="BL85" s="40">
        <v>0</v>
      </c>
    </row>
    <row r="86" spans="1:64" ht="33" customHeight="1" x14ac:dyDescent="0.25">
      <c r="A86" s="28" t="s">
        <v>82</v>
      </c>
      <c r="B86" s="78" t="s">
        <v>126</v>
      </c>
      <c r="C86" s="78"/>
      <c r="D86" s="78"/>
      <c r="E86" s="39">
        <f>E87+E92</f>
        <v>5241.8999999999996</v>
      </c>
      <c r="F86" s="39">
        <f t="shared" ref="F86:BL86" si="446">F87+F92</f>
        <v>0</v>
      </c>
      <c r="G86" s="39">
        <f t="shared" si="446"/>
        <v>0</v>
      </c>
      <c r="H86" s="39">
        <f t="shared" si="446"/>
        <v>5241.8999999999996</v>
      </c>
      <c r="I86" s="39">
        <f t="shared" si="446"/>
        <v>0</v>
      </c>
      <c r="J86" s="39">
        <f t="shared" si="446"/>
        <v>4874.2</v>
      </c>
      <c r="K86" s="39">
        <f t="shared" si="446"/>
        <v>0</v>
      </c>
      <c r="L86" s="39">
        <f t="shared" si="446"/>
        <v>0</v>
      </c>
      <c r="M86" s="39">
        <f t="shared" si="446"/>
        <v>4874.2</v>
      </c>
      <c r="N86" s="39">
        <f t="shared" si="446"/>
        <v>0</v>
      </c>
      <c r="O86" s="39">
        <f t="shared" si="446"/>
        <v>367.69999999999993</v>
      </c>
      <c r="P86" s="39">
        <f t="shared" si="446"/>
        <v>0</v>
      </c>
      <c r="Q86" s="39">
        <f t="shared" si="446"/>
        <v>0</v>
      </c>
      <c r="R86" s="39">
        <f t="shared" si="446"/>
        <v>367.69999999999993</v>
      </c>
      <c r="S86" s="39">
        <f t="shared" si="446"/>
        <v>0</v>
      </c>
      <c r="T86" s="39">
        <f t="shared" si="446"/>
        <v>0</v>
      </c>
      <c r="U86" s="39">
        <f t="shared" si="446"/>
        <v>0</v>
      </c>
      <c r="V86" s="39">
        <f t="shared" si="446"/>
        <v>0</v>
      </c>
      <c r="W86" s="39">
        <f t="shared" si="446"/>
        <v>0</v>
      </c>
      <c r="X86" s="39">
        <f t="shared" si="446"/>
        <v>0</v>
      </c>
      <c r="Y86" s="39">
        <f t="shared" si="446"/>
        <v>0</v>
      </c>
      <c r="Z86" s="39">
        <f t="shared" si="446"/>
        <v>0</v>
      </c>
      <c r="AA86" s="39">
        <f t="shared" si="446"/>
        <v>0</v>
      </c>
      <c r="AB86" s="39">
        <f t="shared" si="446"/>
        <v>0</v>
      </c>
      <c r="AC86" s="39">
        <f t="shared" si="446"/>
        <v>0</v>
      </c>
      <c r="AD86" s="39">
        <f t="shared" si="446"/>
        <v>0</v>
      </c>
      <c r="AE86" s="39">
        <f t="shared" si="446"/>
        <v>0</v>
      </c>
      <c r="AF86" s="39">
        <f t="shared" si="446"/>
        <v>0</v>
      </c>
      <c r="AG86" s="39">
        <f t="shared" si="446"/>
        <v>0</v>
      </c>
      <c r="AH86" s="39">
        <f t="shared" si="446"/>
        <v>0</v>
      </c>
      <c r="AI86" s="39">
        <f t="shared" si="446"/>
        <v>0</v>
      </c>
      <c r="AJ86" s="39">
        <f t="shared" si="446"/>
        <v>0</v>
      </c>
      <c r="AK86" s="39">
        <f t="shared" si="446"/>
        <v>0</v>
      </c>
      <c r="AL86" s="39">
        <f t="shared" si="446"/>
        <v>0</v>
      </c>
      <c r="AM86" s="39">
        <f t="shared" si="446"/>
        <v>0</v>
      </c>
      <c r="AN86" s="39">
        <f t="shared" si="446"/>
        <v>0</v>
      </c>
      <c r="AO86" s="39">
        <f t="shared" si="446"/>
        <v>0</v>
      </c>
      <c r="AP86" s="39">
        <f t="shared" si="446"/>
        <v>0</v>
      </c>
      <c r="AQ86" s="39">
        <f t="shared" si="446"/>
        <v>0</v>
      </c>
      <c r="AR86" s="39">
        <f t="shared" si="446"/>
        <v>0</v>
      </c>
      <c r="AS86" s="39">
        <f t="shared" si="446"/>
        <v>0</v>
      </c>
      <c r="AT86" s="39">
        <f t="shared" si="446"/>
        <v>0</v>
      </c>
      <c r="AU86" s="39">
        <f t="shared" si="446"/>
        <v>0</v>
      </c>
      <c r="AV86" s="39">
        <f t="shared" si="446"/>
        <v>0</v>
      </c>
      <c r="AW86" s="39">
        <f t="shared" si="446"/>
        <v>0</v>
      </c>
      <c r="AX86" s="39">
        <f t="shared" si="446"/>
        <v>0</v>
      </c>
      <c r="AY86" s="39">
        <f t="shared" si="446"/>
        <v>0</v>
      </c>
      <c r="AZ86" s="39">
        <f t="shared" si="446"/>
        <v>0</v>
      </c>
      <c r="BA86" s="39">
        <f t="shared" si="446"/>
        <v>0</v>
      </c>
      <c r="BB86" s="39">
        <f t="shared" si="446"/>
        <v>0</v>
      </c>
      <c r="BC86" s="39">
        <f t="shared" si="446"/>
        <v>0</v>
      </c>
      <c r="BD86" s="39">
        <f t="shared" si="446"/>
        <v>0</v>
      </c>
      <c r="BE86" s="39">
        <f t="shared" si="446"/>
        <v>0</v>
      </c>
      <c r="BF86" s="39">
        <f t="shared" si="446"/>
        <v>0</v>
      </c>
      <c r="BG86" s="39">
        <f t="shared" si="446"/>
        <v>0</v>
      </c>
      <c r="BH86" s="39">
        <f t="shared" si="446"/>
        <v>0</v>
      </c>
      <c r="BI86" s="39">
        <f t="shared" si="446"/>
        <v>0</v>
      </c>
      <c r="BJ86" s="39">
        <f t="shared" si="446"/>
        <v>0</v>
      </c>
      <c r="BK86" s="39">
        <f t="shared" si="446"/>
        <v>0</v>
      </c>
      <c r="BL86" s="39">
        <f t="shared" si="446"/>
        <v>0</v>
      </c>
    </row>
    <row r="87" spans="1:64" ht="47.25" customHeight="1" x14ac:dyDescent="0.25">
      <c r="A87" s="28" t="s">
        <v>83</v>
      </c>
      <c r="B87" s="78" t="s">
        <v>115</v>
      </c>
      <c r="C87" s="78"/>
      <c r="D87" s="78"/>
      <c r="E87" s="39">
        <f>SUM(E88:E91)</f>
        <v>2470.4</v>
      </c>
      <c r="F87" s="39">
        <f t="shared" ref="F87:V87" si="447">SUM(F88:F91)</f>
        <v>0</v>
      </c>
      <c r="G87" s="39">
        <f t="shared" si="447"/>
        <v>0</v>
      </c>
      <c r="H87" s="39">
        <f t="shared" si="447"/>
        <v>2470.4</v>
      </c>
      <c r="I87" s="39">
        <f t="shared" si="447"/>
        <v>0</v>
      </c>
      <c r="J87" s="39">
        <f t="shared" si="447"/>
        <v>2102.6999999999998</v>
      </c>
      <c r="K87" s="39">
        <f t="shared" si="447"/>
        <v>0</v>
      </c>
      <c r="L87" s="39">
        <f t="shared" si="447"/>
        <v>0</v>
      </c>
      <c r="M87" s="39">
        <f>SUM(M88:M91)</f>
        <v>2102.6999999999998</v>
      </c>
      <c r="N87" s="39">
        <f t="shared" si="447"/>
        <v>0</v>
      </c>
      <c r="O87" s="39">
        <f t="shared" si="447"/>
        <v>367.69999999999993</v>
      </c>
      <c r="P87" s="39">
        <f t="shared" si="447"/>
        <v>0</v>
      </c>
      <c r="Q87" s="39">
        <f t="shared" si="447"/>
        <v>0</v>
      </c>
      <c r="R87" s="39">
        <f t="shared" si="447"/>
        <v>367.69999999999993</v>
      </c>
      <c r="S87" s="39">
        <f t="shared" si="447"/>
        <v>0</v>
      </c>
      <c r="T87" s="39">
        <f t="shared" si="447"/>
        <v>0</v>
      </c>
      <c r="U87" s="39">
        <f t="shared" si="447"/>
        <v>0</v>
      </c>
      <c r="V87" s="39">
        <f t="shared" si="447"/>
        <v>0</v>
      </c>
      <c r="W87" s="39">
        <f t="shared" ref="W87" si="448">SUM(W88:W91)</f>
        <v>0</v>
      </c>
      <c r="X87" s="39">
        <f t="shared" ref="X87" si="449">SUM(X88:X91)</f>
        <v>0</v>
      </c>
      <c r="Y87" s="39">
        <f t="shared" ref="Y87" si="450">SUM(Y88:Y91)</f>
        <v>0</v>
      </c>
      <c r="Z87" s="39">
        <f t="shared" ref="Z87" si="451">SUM(Z88:Z91)</f>
        <v>0</v>
      </c>
      <c r="AA87" s="39">
        <f t="shared" ref="AA87" si="452">SUM(AA88:AA91)</f>
        <v>0</v>
      </c>
      <c r="AB87" s="39">
        <f t="shared" ref="AB87" si="453">SUM(AB88:AB91)</f>
        <v>0</v>
      </c>
      <c r="AC87" s="39">
        <f t="shared" ref="AC87" si="454">SUM(AC88:AC91)</f>
        <v>0</v>
      </c>
      <c r="AD87" s="39">
        <f t="shared" ref="AD87" si="455">SUM(AD88:AD91)</f>
        <v>0</v>
      </c>
      <c r="AE87" s="39">
        <f t="shared" ref="AE87" si="456">SUM(AE88:AE91)</f>
        <v>0</v>
      </c>
      <c r="AF87" s="39">
        <f t="shared" ref="AF87" si="457">SUM(AF88:AF91)</f>
        <v>0</v>
      </c>
      <c r="AG87" s="39">
        <f t="shared" ref="AG87" si="458">SUM(AG88:AG91)</f>
        <v>0</v>
      </c>
      <c r="AH87" s="39">
        <f t="shared" ref="AH87" si="459">SUM(AH88:AH91)</f>
        <v>0</v>
      </c>
      <c r="AI87" s="39">
        <f t="shared" ref="AI87" si="460">SUM(AI88:AI91)</f>
        <v>0</v>
      </c>
      <c r="AJ87" s="39">
        <f t="shared" ref="AJ87" si="461">SUM(AJ88:AJ91)</f>
        <v>0</v>
      </c>
      <c r="AK87" s="39">
        <f t="shared" ref="AK87" si="462">SUM(AK88:AK91)</f>
        <v>0</v>
      </c>
      <c r="AL87" s="39">
        <f t="shared" ref="AL87:AM87" si="463">SUM(AL88:AL91)</f>
        <v>0</v>
      </c>
      <c r="AM87" s="39">
        <f t="shared" si="463"/>
        <v>0</v>
      </c>
      <c r="AN87" s="39">
        <f t="shared" ref="AN87" si="464">SUM(AN88:AN91)</f>
        <v>0</v>
      </c>
      <c r="AO87" s="39">
        <f t="shared" ref="AO87" si="465">SUM(AO88:AO91)</f>
        <v>0</v>
      </c>
      <c r="AP87" s="39">
        <f t="shared" ref="AP87" si="466">SUM(AP88:AP91)</f>
        <v>0</v>
      </c>
      <c r="AQ87" s="39">
        <f t="shared" ref="AQ87" si="467">SUM(AQ88:AQ91)</f>
        <v>0</v>
      </c>
      <c r="AR87" s="39">
        <f t="shared" ref="AR87" si="468">SUM(AR88:AR91)</f>
        <v>0</v>
      </c>
      <c r="AS87" s="39">
        <f t="shared" ref="AS87" si="469">SUM(AS88:AS91)</f>
        <v>0</v>
      </c>
      <c r="AT87" s="39">
        <f t="shared" ref="AT87" si="470">SUM(AT88:AT91)</f>
        <v>0</v>
      </c>
      <c r="AU87" s="39">
        <f t="shared" ref="AU87" si="471">SUM(AU88:AU91)</f>
        <v>0</v>
      </c>
      <c r="AV87" s="39">
        <f t="shared" ref="AV87" si="472">SUM(AV88:AV91)</f>
        <v>0</v>
      </c>
      <c r="AW87" s="39">
        <f t="shared" ref="AW87" si="473">SUM(AW88:AW91)</f>
        <v>0</v>
      </c>
      <c r="AX87" s="39">
        <f t="shared" ref="AX87" si="474">SUM(AX88:AX91)</f>
        <v>0</v>
      </c>
      <c r="AY87" s="39">
        <f t="shared" ref="AY87" si="475">SUM(AY88:AY91)</f>
        <v>0</v>
      </c>
      <c r="AZ87" s="39">
        <f t="shared" ref="AZ87" si="476">SUM(AZ88:AZ91)</f>
        <v>0</v>
      </c>
      <c r="BA87" s="39">
        <f t="shared" ref="BA87" si="477">SUM(BA88:BA91)</f>
        <v>0</v>
      </c>
      <c r="BB87" s="39">
        <f t="shared" ref="BB87" si="478">SUM(BB88:BB91)</f>
        <v>0</v>
      </c>
      <c r="BC87" s="39">
        <f t="shared" ref="BC87:BD87" si="479">SUM(BC88:BC91)</f>
        <v>0</v>
      </c>
      <c r="BD87" s="39">
        <f t="shared" si="479"/>
        <v>0</v>
      </c>
      <c r="BE87" s="39">
        <f t="shared" ref="BE87" si="480">SUM(BE88:BE91)</f>
        <v>0</v>
      </c>
      <c r="BF87" s="39">
        <f t="shared" ref="BF87" si="481">SUM(BF88:BF91)</f>
        <v>0</v>
      </c>
      <c r="BG87" s="39">
        <f t="shared" ref="BG87" si="482">SUM(BG88:BG91)</f>
        <v>0</v>
      </c>
      <c r="BH87" s="39">
        <f t="shared" ref="BH87" si="483">SUM(BH88:BH91)</f>
        <v>0</v>
      </c>
      <c r="BI87" s="39">
        <f t="shared" ref="BI87" si="484">SUM(BI88:BI91)</f>
        <v>0</v>
      </c>
      <c r="BJ87" s="39">
        <f t="shared" ref="BJ87" si="485">SUM(BJ88:BJ91)</f>
        <v>0</v>
      </c>
      <c r="BK87" s="39">
        <f t="shared" ref="BK87" si="486">SUM(BK88:BK91)</f>
        <v>0</v>
      </c>
      <c r="BL87" s="39">
        <f t="shared" ref="BL87" si="487">SUM(BL88:BL91)</f>
        <v>0</v>
      </c>
    </row>
    <row r="88" spans="1:64" ht="33" x14ac:dyDescent="0.25">
      <c r="A88" s="28" t="s">
        <v>111</v>
      </c>
      <c r="B88" s="29" t="s">
        <v>80</v>
      </c>
      <c r="C88" s="30" t="s">
        <v>24</v>
      </c>
      <c r="D88" s="30" t="s">
        <v>38</v>
      </c>
      <c r="E88" s="31">
        <f t="shared" ref="E88" si="488">J88+O88+T88+Y88+AD88+AI88+AN88+AS88+AX88</f>
        <v>1522.2999999999997</v>
      </c>
      <c r="F88" s="31">
        <f t="shared" ref="F88" si="489">K88+P88+U88+Z88+AE88+AJ88+AO88+AT88+AY88</f>
        <v>0</v>
      </c>
      <c r="G88" s="31">
        <f t="shared" ref="G88" si="490">L88+Q88+V88+AA88+AF88+AK88+AP88+AU88+AZ88</f>
        <v>0</v>
      </c>
      <c r="H88" s="31">
        <f t="shared" ref="H88" si="491">M88+R88+W88+AB88+AG88+AL88+AQ88+AV88+BA88</f>
        <v>1522.2999999999997</v>
      </c>
      <c r="I88" s="31">
        <f t="shared" ref="I88" si="492">N88+S88+X88+AC88+AH88+AM88+AR88+AW88+BB88</f>
        <v>0</v>
      </c>
      <c r="J88" s="32">
        <f>M88</f>
        <v>1154.5999999999999</v>
      </c>
      <c r="K88" s="40">
        <v>0</v>
      </c>
      <c r="L88" s="40">
        <v>0</v>
      </c>
      <c r="M88" s="32">
        <f>2309.2-1154.6</f>
        <v>1154.5999999999999</v>
      </c>
      <c r="N88" s="40">
        <v>0</v>
      </c>
      <c r="O88" s="33">
        <f>SUM(P88:S88)</f>
        <v>367.69999999999993</v>
      </c>
      <c r="P88" s="40">
        <v>0</v>
      </c>
      <c r="Q88" s="40">
        <v>0</v>
      </c>
      <c r="R88" s="41">
        <f>1154.6-786.9</f>
        <v>367.69999999999993</v>
      </c>
      <c r="S88" s="40">
        <v>0</v>
      </c>
      <c r="T88" s="33">
        <f>SUM(U88:X88)</f>
        <v>0</v>
      </c>
      <c r="U88" s="40">
        <v>0</v>
      </c>
      <c r="V88" s="40">
        <v>0</v>
      </c>
      <c r="W88" s="40">
        <v>0</v>
      </c>
      <c r="X88" s="40">
        <v>0</v>
      </c>
      <c r="Y88" s="33">
        <f>SUM(Z88:AC88)</f>
        <v>0</v>
      </c>
      <c r="Z88" s="40">
        <v>0</v>
      </c>
      <c r="AA88" s="40">
        <v>0</v>
      </c>
      <c r="AB88" s="40">
        <v>0</v>
      </c>
      <c r="AC88" s="40">
        <v>0</v>
      </c>
      <c r="AD88" s="33">
        <f>SUM(AE88:AH88)</f>
        <v>0</v>
      </c>
      <c r="AE88" s="40">
        <v>0</v>
      </c>
      <c r="AF88" s="40">
        <v>0</v>
      </c>
      <c r="AG88" s="40">
        <v>0</v>
      </c>
      <c r="AH88" s="40">
        <v>0</v>
      </c>
      <c r="AI88" s="33">
        <f>SUM(AJ88:AM88)</f>
        <v>0</v>
      </c>
      <c r="AJ88" s="40">
        <v>0</v>
      </c>
      <c r="AK88" s="40">
        <v>0</v>
      </c>
      <c r="AL88" s="40">
        <v>0</v>
      </c>
      <c r="AM88" s="40">
        <v>0</v>
      </c>
      <c r="AN88" s="33">
        <f>SUM(AO88:AR88)</f>
        <v>0</v>
      </c>
      <c r="AO88" s="40">
        <v>0</v>
      </c>
      <c r="AP88" s="40">
        <v>0</v>
      </c>
      <c r="AQ88" s="40">
        <v>0</v>
      </c>
      <c r="AR88" s="40">
        <v>0</v>
      </c>
      <c r="AS88" s="33">
        <f>SUM(AT88:AW88)</f>
        <v>0</v>
      </c>
      <c r="AT88" s="40">
        <v>0</v>
      </c>
      <c r="AU88" s="40">
        <v>0</v>
      </c>
      <c r="AV88" s="40">
        <v>0</v>
      </c>
      <c r="AW88" s="40">
        <v>0</v>
      </c>
      <c r="AX88" s="33">
        <f>SUM(AY88:BB88)</f>
        <v>0</v>
      </c>
      <c r="AY88" s="40">
        <v>0</v>
      </c>
      <c r="AZ88" s="40">
        <v>0</v>
      </c>
      <c r="BA88" s="40">
        <v>0</v>
      </c>
      <c r="BB88" s="40">
        <v>0</v>
      </c>
      <c r="BC88" s="33">
        <f>SUM(BD88:BG88)</f>
        <v>0</v>
      </c>
      <c r="BD88" s="40">
        <v>0</v>
      </c>
      <c r="BE88" s="40">
        <v>0</v>
      </c>
      <c r="BF88" s="40">
        <v>0</v>
      </c>
      <c r="BG88" s="40">
        <v>0</v>
      </c>
      <c r="BH88" s="33">
        <f>SUM(BI88:BL88)</f>
        <v>0</v>
      </c>
      <c r="BI88" s="40">
        <v>0</v>
      </c>
      <c r="BJ88" s="40">
        <v>0</v>
      </c>
      <c r="BK88" s="40">
        <v>0</v>
      </c>
      <c r="BL88" s="40">
        <v>0</v>
      </c>
    </row>
    <row r="89" spans="1:64" ht="33" x14ac:dyDescent="0.25">
      <c r="A89" s="28" t="s">
        <v>112</v>
      </c>
      <c r="B89" s="29" t="s">
        <v>68</v>
      </c>
      <c r="C89" s="30" t="s">
        <v>24</v>
      </c>
      <c r="D89" s="30" t="s">
        <v>38</v>
      </c>
      <c r="E89" s="31">
        <f t="shared" ref="E89:E91" si="493">J89+O89+T89+Y89+AD89+AI89+AN89+AS89+AX89</f>
        <v>65</v>
      </c>
      <c r="F89" s="31">
        <f t="shared" ref="F89:F91" si="494">K89+P89+U89+Z89+AE89+AJ89+AO89+AT89+AY89</f>
        <v>0</v>
      </c>
      <c r="G89" s="31">
        <f t="shared" ref="G89:G91" si="495">L89+Q89+V89+AA89+AF89+AK89+AP89+AU89+AZ89</f>
        <v>0</v>
      </c>
      <c r="H89" s="31">
        <f t="shared" ref="H89:H91" si="496">M89+R89+W89+AB89+AG89+AL89+AQ89+AV89+BA89</f>
        <v>65</v>
      </c>
      <c r="I89" s="31">
        <f t="shared" ref="I89:I91" si="497">N89+S89+X89+AC89+AH89+AM89+AR89+AW89+BB89</f>
        <v>0</v>
      </c>
      <c r="J89" s="32">
        <f>M89</f>
        <v>65</v>
      </c>
      <c r="K89" s="40">
        <v>0</v>
      </c>
      <c r="L89" s="40">
        <v>0</v>
      </c>
      <c r="M89" s="32">
        <v>65</v>
      </c>
      <c r="N89" s="40">
        <v>0</v>
      </c>
      <c r="O89" s="33">
        <f t="shared" ref="O89:O90" si="498">SUM(P89:S89)</f>
        <v>0</v>
      </c>
      <c r="P89" s="40">
        <v>0</v>
      </c>
      <c r="Q89" s="40">
        <v>0</v>
      </c>
      <c r="R89" s="40">
        <v>0</v>
      </c>
      <c r="S89" s="40">
        <v>0</v>
      </c>
      <c r="T89" s="33">
        <f t="shared" ref="T89:T90" si="499">SUM(U89:X89)</f>
        <v>0</v>
      </c>
      <c r="U89" s="40">
        <v>0</v>
      </c>
      <c r="V89" s="40">
        <v>0</v>
      </c>
      <c r="W89" s="40">
        <v>0</v>
      </c>
      <c r="X89" s="40">
        <v>0</v>
      </c>
      <c r="Y89" s="33">
        <f t="shared" ref="Y89:Y90" si="500">SUM(Z89:AC89)</f>
        <v>0</v>
      </c>
      <c r="Z89" s="40">
        <v>0</v>
      </c>
      <c r="AA89" s="40">
        <v>0</v>
      </c>
      <c r="AB89" s="40">
        <v>0</v>
      </c>
      <c r="AC89" s="40">
        <v>0</v>
      </c>
      <c r="AD89" s="33">
        <f t="shared" ref="AD89:AD90" si="501">SUM(AE89:AH89)</f>
        <v>0</v>
      </c>
      <c r="AE89" s="40">
        <v>0</v>
      </c>
      <c r="AF89" s="40">
        <v>0</v>
      </c>
      <c r="AG89" s="40">
        <v>0</v>
      </c>
      <c r="AH89" s="40">
        <v>0</v>
      </c>
      <c r="AI89" s="33">
        <f t="shared" ref="AI89:AI90" si="502">SUM(AJ89:AM89)</f>
        <v>0</v>
      </c>
      <c r="AJ89" s="40">
        <v>0</v>
      </c>
      <c r="AK89" s="40">
        <v>0</v>
      </c>
      <c r="AL89" s="40">
        <v>0</v>
      </c>
      <c r="AM89" s="40">
        <v>0</v>
      </c>
      <c r="AN89" s="33">
        <f t="shared" ref="AN89:AN90" si="503">SUM(AO89:AR89)</f>
        <v>0</v>
      </c>
      <c r="AO89" s="40">
        <v>0</v>
      </c>
      <c r="AP89" s="40">
        <v>0</v>
      </c>
      <c r="AQ89" s="40">
        <v>0</v>
      </c>
      <c r="AR89" s="40">
        <v>0</v>
      </c>
      <c r="AS89" s="33">
        <f t="shared" ref="AS89:AS90" si="504">SUM(AT89:AW89)</f>
        <v>0</v>
      </c>
      <c r="AT89" s="40">
        <v>0</v>
      </c>
      <c r="AU89" s="40">
        <v>0</v>
      </c>
      <c r="AV89" s="40">
        <v>0</v>
      </c>
      <c r="AW89" s="40">
        <v>0</v>
      </c>
      <c r="AX89" s="33">
        <f t="shared" ref="AX89:AX90" si="505">SUM(AY89:BB89)</f>
        <v>0</v>
      </c>
      <c r="AY89" s="40">
        <v>0</v>
      </c>
      <c r="AZ89" s="40">
        <v>0</v>
      </c>
      <c r="BA89" s="40">
        <v>0</v>
      </c>
      <c r="BB89" s="40">
        <v>0</v>
      </c>
      <c r="BC89" s="33">
        <f t="shared" ref="BC89:BC90" si="506">SUM(BD89:BG89)</f>
        <v>0</v>
      </c>
      <c r="BD89" s="40">
        <v>0</v>
      </c>
      <c r="BE89" s="40">
        <v>0</v>
      </c>
      <c r="BF89" s="40">
        <v>0</v>
      </c>
      <c r="BG89" s="40">
        <v>0</v>
      </c>
      <c r="BH89" s="33">
        <f t="shared" ref="BH89:BH90" si="507">SUM(BI89:BL89)</f>
        <v>0</v>
      </c>
      <c r="BI89" s="40">
        <v>0</v>
      </c>
      <c r="BJ89" s="40">
        <v>0</v>
      </c>
      <c r="BK89" s="40">
        <v>0</v>
      </c>
      <c r="BL89" s="40">
        <v>0</v>
      </c>
    </row>
    <row r="90" spans="1:64" ht="33" x14ac:dyDescent="0.25">
      <c r="A90" s="28" t="s">
        <v>113</v>
      </c>
      <c r="B90" s="29" t="s">
        <v>79</v>
      </c>
      <c r="C90" s="30" t="s">
        <v>24</v>
      </c>
      <c r="D90" s="30" t="s">
        <v>38</v>
      </c>
      <c r="E90" s="31">
        <f t="shared" si="493"/>
        <v>562.70000000000005</v>
      </c>
      <c r="F90" s="31">
        <f t="shared" si="494"/>
        <v>0</v>
      </c>
      <c r="G90" s="31">
        <f t="shared" si="495"/>
        <v>0</v>
      </c>
      <c r="H90" s="31">
        <f t="shared" si="496"/>
        <v>562.70000000000005</v>
      </c>
      <c r="I90" s="31">
        <f t="shared" si="497"/>
        <v>0</v>
      </c>
      <c r="J90" s="32">
        <f>M90</f>
        <v>562.70000000000005</v>
      </c>
      <c r="K90" s="40">
        <v>0</v>
      </c>
      <c r="L90" s="40">
        <v>0</v>
      </c>
      <c r="M90" s="32">
        <v>562.70000000000005</v>
      </c>
      <c r="N90" s="40">
        <v>0</v>
      </c>
      <c r="O90" s="33">
        <f t="shared" si="498"/>
        <v>0</v>
      </c>
      <c r="P90" s="40">
        <v>0</v>
      </c>
      <c r="Q90" s="40">
        <v>0</v>
      </c>
      <c r="R90" s="40">
        <v>0</v>
      </c>
      <c r="S90" s="40">
        <v>0</v>
      </c>
      <c r="T90" s="33">
        <f t="shared" si="499"/>
        <v>0</v>
      </c>
      <c r="U90" s="40">
        <v>0</v>
      </c>
      <c r="V90" s="40">
        <v>0</v>
      </c>
      <c r="W90" s="40">
        <v>0</v>
      </c>
      <c r="X90" s="40">
        <v>0</v>
      </c>
      <c r="Y90" s="33">
        <f t="shared" si="500"/>
        <v>0</v>
      </c>
      <c r="Z90" s="40">
        <v>0</v>
      </c>
      <c r="AA90" s="40">
        <v>0</v>
      </c>
      <c r="AB90" s="40">
        <v>0</v>
      </c>
      <c r="AC90" s="40">
        <v>0</v>
      </c>
      <c r="AD90" s="33">
        <f t="shared" si="501"/>
        <v>0</v>
      </c>
      <c r="AE90" s="40">
        <v>0</v>
      </c>
      <c r="AF90" s="40">
        <v>0</v>
      </c>
      <c r="AG90" s="40">
        <v>0</v>
      </c>
      <c r="AH90" s="40">
        <v>0</v>
      </c>
      <c r="AI90" s="33">
        <f t="shared" si="502"/>
        <v>0</v>
      </c>
      <c r="AJ90" s="40">
        <v>0</v>
      </c>
      <c r="AK90" s="40">
        <v>0</v>
      </c>
      <c r="AL90" s="40">
        <v>0</v>
      </c>
      <c r="AM90" s="40">
        <v>0</v>
      </c>
      <c r="AN90" s="33">
        <f t="shared" si="503"/>
        <v>0</v>
      </c>
      <c r="AO90" s="40">
        <v>0</v>
      </c>
      <c r="AP90" s="40">
        <v>0</v>
      </c>
      <c r="AQ90" s="40">
        <v>0</v>
      </c>
      <c r="AR90" s="40">
        <v>0</v>
      </c>
      <c r="AS90" s="33">
        <f t="shared" si="504"/>
        <v>0</v>
      </c>
      <c r="AT90" s="40">
        <v>0</v>
      </c>
      <c r="AU90" s="40">
        <v>0</v>
      </c>
      <c r="AV90" s="40">
        <v>0</v>
      </c>
      <c r="AW90" s="40">
        <v>0</v>
      </c>
      <c r="AX90" s="33">
        <f t="shared" si="505"/>
        <v>0</v>
      </c>
      <c r="AY90" s="40">
        <v>0</v>
      </c>
      <c r="AZ90" s="40">
        <v>0</v>
      </c>
      <c r="BA90" s="40">
        <v>0</v>
      </c>
      <c r="BB90" s="40">
        <v>0</v>
      </c>
      <c r="BC90" s="33">
        <f t="shared" si="506"/>
        <v>0</v>
      </c>
      <c r="BD90" s="40">
        <v>0</v>
      </c>
      <c r="BE90" s="40">
        <v>0</v>
      </c>
      <c r="BF90" s="40">
        <v>0</v>
      </c>
      <c r="BG90" s="40">
        <v>0</v>
      </c>
      <c r="BH90" s="33">
        <f t="shared" si="507"/>
        <v>0</v>
      </c>
      <c r="BI90" s="40">
        <v>0</v>
      </c>
      <c r="BJ90" s="40">
        <v>0</v>
      </c>
      <c r="BK90" s="40">
        <v>0</v>
      </c>
      <c r="BL90" s="40">
        <v>0</v>
      </c>
    </row>
    <row r="91" spans="1:64" ht="33" x14ac:dyDescent="0.25">
      <c r="A91" s="28" t="s">
        <v>114</v>
      </c>
      <c r="B91" s="29" t="s">
        <v>84</v>
      </c>
      <c r="C91" s="30" t="s">
        <v>24</v>
      </c>
      <c r="D91" s="30" t="s">
        <v>38</v>
      </c>
      <c r="E91" s="31">
        <f t="shared" si="493"/>
        <v>320.39999999999998</v>
      </c>
      <c r="F91" s="31">
        <f t="shared" si="494"/>
        <v>0</v>
      </c>
      <c r="G91" s="31">
        <f t="shared" si="495"/>
        <v>0</v>
      </c>
      <c r="H91" s="31">
        <f t="shared" si="496"/>
        <v>320.39999999999998</v>
      </c>
      <c r="I91" s="31">
        <f t="shared" si="497"/>
        <v>0</v>
      </c>
      <c r="J91" s="32">
        <f>M91</f>
        <v>320.39999999999998</v>
      </c>
      <c r="K91" s="40">
        <v>0</v>
      </c>
      <c r="L91" s="40">
        <v>0</v>
      </c>
      <c r="M91" s="32">
        <v>320.39999999999998</v>
      </c>
      <c r="N91" s="40">
        <v>0</v>
      </c>
      <c r="O91" s="33">
        <f>SUM(P91:S91)</f>
        <v>0</v>
      </c>
      <c r="P91" s="39">
        <f>P92+P96</f>
        <v>0</v>
      </c>
      <c r="Q91" s="39">
        <f>Q92+Q96</f>
        <v>0</v>
      </c>
      <c r="R91" s="39">
        <v>0</v>
      </c>
      <c r="S91" s="39">
        <v>0</v>
      </c>
      <c r="T91" s="33">
        <f>SUM(U91:X91)</f>
        <v>0</v>
      </c>
      <c r="U91" s="39">
        <f>U92+U96</f>
        <v>0</v>
      </c>
      <c r="V91" s="39">
        <v>0</v>
      </c>
      <c r="W91" s="33">
        <v>0</v>
      </c>
      <c r="X91" s="39">
        <f>X92+X96</f>
        <v>0</v>
      </c>
      <c r="Y91" s="33">
        <f>SUM(Z91:AC91)</f>
        <v>0</v>
      </c>
      <c r="Z91" s="39">
        <f>Z92+Z96</f>
        <v>0</v>
      </c>
      <c r="AA91" s="40">
        <v>0</v>
      </c>
      <c r="AB91" s="40">
        <v>0</v>
      </c>
      <c r="AC91" s="40">
        <v>0</v>
      </c>
      <c r="AD91" s="33">
        <f>SUM(AE91:AH91)</f>
        <v>0</v>
      </c>
      <c r="AE91" s="39">
        <f>AE92+AE96</f>
        <v>0</v>
      </c>
      <c r="AF91" s="40">
        <v>0</v>
      </c>
      <c r="AG91" s="40">
        <v>0</v>
      </c>
      <c r="AH91" s="40">
        <v>0</v>
      </c>
      <c r="AI91" s="33">
        <f>SUM(AJ91:AM91)</f>
        <v>0</v>
      </c>
      <c r="AJ91" s="39">
        <f>AJ92+AJ96</f>
        <v>0</v>
      </c>
      <c r="AK91" s="39">
        <f>AK92+AK96</f>
        <v>0</v>
      </c>
      <c r="AL91" s="39">
        <f>AL92+AL96</f>
        <v>0</v>
      </c>
      <c r="AM91" s="39">
        <f>AM92+AM96</f>
        <v>0</v>
      </c>
      <c r="AN91" s="33">
        <f>SUM(AO91:AR91)</f>
        <v>0</v>
      </c>
      <c r="AO91" s="39">
        <f>AO92+AO96</f>
        <v>0</v>
      </c>
      <c r="AP91" s="39">
        <f>AP92+AP96</f>
        <v>0</v>
      </c>
      <c r="AQ91" s="39">
        <f>AQ92+AQ96</f>
        <v>0</v>
      </c>
      <c r="AR91" s="39">
        <f>AR92+AR96</f>
        <v>0</v>
      </c>
      <c r="AS91" s="33">
        <f>SUM(AT91:AW91)</f>
        <v>0</v>
      </c>
      <c r="AT91" s="39">
        <f>AT92+AT96</f>
        <v>0</v>
      </c>
      <c r="AU91" s="39">
        <f>AU92+AU96</f>
        <v>0</v>
      </c>
      <c r="AV91" s="39">
        <f>AV92+AV96</f>
        <v>0</v>
      </c>
      <c r="AW91" s="39">
        <f>AW92+AW96</f>
        <v>0</v>
      </c>
      <c r="AX91" s="33">
        <f>SUM(AY91:BB91)</f>
        <v>0</v>
      </c>
      <c r="AY91" s="39">
        <f>AY92+AY96</f>
        <v>0</v>
      </c>
      <c r="AZ91" s="39">
        <f>AZ92+AZ96</f>
        <v>0</v>
      </c>
      <c r="BA91" s="39">
        <f>BA92+BA96</f>
        <v>0</v>
      </c>
      <c r="BB91" s="39">
        <f>BB92+BB96</f>
        <v>0</v>
      </c>
      <c r="BC91" s="33">
        <f>SUM(BD91:BG91)</f>
        <v>0</v>
      </c>
      <c r="BD91" s="39">
        <f>BD92+BD96</f>
        <v>0</v>
      </c>
      <c r="BE91" s="39">
        <f>BE92+BE96</f>
        <v>0</v>
      </c>
      <c r="BF91" s="39">
        <f>BF92+BF96</f>
        <v>0</v>
      </c>
      <c r="BG91" s="39">
        <f>BG92+BG96</f>
        <v>0</v>
      </c>
      <c r="BH91" s="33">
        <f>SUM(BI91:BL91)</f>
        <v>0</v>
      </c>
      <c r="BI91" s="39">
        <f>BI92+BI96</f>
        <v>0</v>
      </c>
      <c r="BJ91" s="39">
        <f>BJ92+BJ96</f>
        <v>0</v>
      </c>
      <c r="BK91" s="39">
        <f>BK92+BK96</f>
        <v>0</v>
      </c>
      <c r="BL91" s="39">
        <f>BL92+BL96</f>
        <v>0</v>
      </c>
    </row>
    <row r="92" spans="1:64" ht="31.5" customHeight="1" x14ac:dyDescent="0.25">
      <c r="A92" s="28" t="s">
        <v>117</v>
      </c>
      <c r="B92" s="78" t="s">
        <v>116</v>
      </c>
      <c r="C92" s="78"/>
      <c r="D92" s="78"/>
      <c r="E92" s="39">
        <f t="shared" ref="E92:AJ92" si="508">SUM(E93:E95)</f>
        <v>2771.5</v>
      </c>
      <c r="F92" s="39">
        <f t="shared" si="508"/>
        <v>0</v>
      </c>
      <c r="G92" s="39">
        <f t="shared" si="508"/>
        <v>0</v>
      </c>
      <c r="H92" s="39">
        <f t="shared" si="508"/>
        <v>2771.5</v>
      </c>
      <c r="I92" s="39">
        <f t="shared" si="508"/>
        <v>0</v>
      </c>
      <c r="J92" s="39">
        <f t="shared" si="508"/>
        <v>2771.5</v>
      </c>
      <c r="K92" s="39">
        <f t="shared" si="508"/>
        <v>0</v>
      </c>
      <c r="L92" s="39">
        <f t="shared" si="508"/>
        <v>0</v>
      </c>
      <c r="M92" s="39">
        <f t="shared" si="508"/>
        <v>2771.5</v>
      </c>
      <c r="N92" s="39">
        <f t="shared" si="508"/>
        <v>0</v>
      </c>
      <c r="O92" s="39">
        <f t="shared" si="508"/>
        <v>0</v>
      </c>
      <c r="P92" s="39">
        <f t="shared" si="508"/>
        <v>0</v>
      </c>
      <c r="Q92" s="39">
        <f t="shared" si="508"/>
        <v>0</v>
      </c>
      <c r="R92" s="39">
        <f t="shared" si="508"/>
        <v>0</v>
      </c>
      <c r="S92" s="39">
        <f t="shared" si="508"/>
        <v>0</v>
      </c>
      <c r="T92" s="39">
        <f t="shared" si="508"/>
        <v>0</v>
      </c>
      <c r="U92" s="39">
        <f t="shared" si="508"/>
        <v>0</v>
      </c>
      <c r="V92" s="39">
        <f t="shared" si="508"/>
        <v>0</v>
      </c>
      <c r="W92" s="39">
        <f t="shared" si="508"/>
        <v>0</v>
      </c>
      <c r="X92" s="39">
        <f t="shared" si="508"/>
        <v>0</v>
      </c>
      <c r="Y92" s="39">
        <f t="shared" si="508"/>
        <v>0</v>
      </c>
      <c r="Z92" s="39">
        <f t="shared" si="508"/>
        <v>0</v>
      </c>
      <c r="AA92" s="39">
        <f t="shared" si="508"/>
        <v>0</v>
      </c>
      <c r="AB92" s="39">
        <f t="shared" si="508"/>
        <v>0</v>
      </c>
      <c r="AC92" s="39">
        <f t="shared" si="508"/>
        <v>0</v>
      </c>
      <c r="AD92" s="39">
        <f t="shared" si="508"/>
        <v>0</v>
      </c>
      <c r="AE92" s="39">
        <f t="shared" si="508"/>
        <v>0</v>
      </c>
      <c r="AF92" s="39">
        <f t="shared" si="508"/>
        <v>0</v>
      </c>
      <c r="AG92" s="39">
        <f t="shared" si="508"/>
        <v>0</v>
      </c>
      <c r="AH92" s="39">
        <f t="shared" si="508"/>
        <v>0</v>
      </c>
      <c r="AI92" s="39">
        <f t="shared" si="508"/>
        <v>0</v>
      </c>
      <c r="AJ92" s="39">
        <f t="shared" si="508"/>
        <v>0</v>
      </c>
      <c r="AK92" s="39">
        <f t="shared" ref="AK92:BL92" si="509">SUM(AK93:AK95)</f>
        <v>0</v>
      </c>
      <c r="AL92" s="39">
        <f t="shared" si="509"/>
        <v>0</v>
      </c>
      <c r="AM92" s="39">
        <f t="shared" si="509"/>
        <v>0</v>
      </c>
      <c r="AN92" s="39">
        <f t="shared" si="509"/>
        <v>0</v>
      </c>
      <c r="AO92" s="39">
        <f t="shared" si="509"/>
        <v>0</v>
      </c>
      <c r="AP92" s="39">
        <f t="shared" si="509"/>
        <v>0</v>
      </c>
      <c r="AQ92" s="39">
        <f t="shared" si="509"/>
        <v>0</v>
      </c>
      <c r="AR92" s="39">
        <f t="shared" si="509"/>
        <v>0</v>
      </c>
      <c r="AS92" s="39">
        <f t="shared" si="509"/>
        <v>0</v>
      </c>
      <c r="AT92" s="39">
        <f t="shared" si="509"/>
        <v>0</v>
      </c>
      <c r="AU92" s="39">
        <f t="shared" si="509"/>
        <v>0</v>
      </c>
      <c r="AV92" s="39">
        <f t="shared" si="509"/>
        <v>0</v>
      </c>
      <c r="AW92" s="39">
        <f t="shared" si="509"/>
        <v>0</v>
      </c>
      <c r="AX92" s="39">
        <f t="shared" si="509"/>
        <v>0</v>
      </c>
      <c r="AY92" s="39">
        <f t="shared" si="509"/>
        <v>0</v>
      </c>
      <c r="AZ92" s="39">
        <f t="shared" si="509"/>
        <v>0</v>
      </c>
      <c r="BA92" s="39">
        <f t="shared" si="509"/>
        <v>0</v>
      </c>
      <c r="BB92" s="39">
        <f t="shared" si="509"/>
        <v>0</v>
      </c>
      <c r="BC92" s="39">
        <f t="shared" si="509"/>
        <v>0</v>
      </c>
      <c r="BD92" s="39">
        <f t="shared" si="509"/>
        <v>0</v>
      </c>
      <c r="BE92" s="39">
        <f t="shared" si="509"/>
        <v>0</v>
      </c>
      <c r="BF92" s="39">
        <f t="shared" si="509"/>
        <v>0</v>
      </c>
      <c r="BG92" s="39">
        <f t="shared" si="509"/>
        <v>0</v>
      </c>
      <c r="BH92" s="39">
        <f t="shared" si="509"/>
        <v>0</v>
      </c>
      <c r="BI92" s="39">
        <f t="shared" si="509"/>
        <v>0</v>
      </c>
      <c r="BJ92" s="39">
        <f t="shared" si="509"/>
        <v>0</v>
      </c>
      <c r="BK92" s="39">
        <f t="shared" si="509"/>
        <v>0</v>
      </c>
      <c r="BL92" s="39">
        <f t="shared" si="509"/>
        <v>0</v>
      </c>
    </row>
    <row r="93" spans="1:64" ht="49.5" x14ac:dyDescent="0.25">
      <c r="A93" s="28" t="s">
        <v>205</v>
      </c>
      <c r="B93" s="29" t="s">
        <v>80</v>
      </c>
      <c r="C93" s="30" t="s">
        <v>24</v>
      </c>
      <c r="D93" s="30" t="s">
        <v>24</v>
      </c>
      <c r="E93" s="31">
        <f t="shared" ref="E93" si="510">J93+O93+T93+Y93+AD93+AI93+AN93+AS93+AX93</f>
        <v>700.7</v>
      </c>
      <c r="F93" s="31">
        <f t="shared" ref="F93" si="511">K93+P93+U93+Z93+AE93+AJ93+AO93+AT93+AY93</f>
        <v>0</v>
      </c>
      <c r="G93" s="31">
        <f t="shared" ref="G93" si="512">L93+Q93+V93+AA93+AF93+AK93+AP93+AU93+AZ93</f>
        <v>0</v>
      </c>
      <c r="H93" s="31">
        <f t="shared" ref="H93" si="513">M93+R93+W93+AB93+AG93+AL93+AQ93+AV93+BA93</f>
        <v>700.7</v>
      </c>
      <c r="I93" s="31">
        <f t="shared" ref="I93" si="514">N93+S93+X93+AC93+AH93+AM93+AR93+AW93+BB93</f>
        <v>0</v>
      </c>
      <c r="J93" s="32">
        <f>M93</f>
        <v>700.7</v>
      </c>
      <c r="K93" s="40">
        <v>0</v>
      </c>
      <c r="L93" s="40">
        <v>0</v>
      </c>
      <c r="M93" s="32">
        <v>700.7</v>
      </c>
      <c r="N93" s="40">
        <v>0</v>
      </c>
      <c r="O93" s="33">
        <f t="shared" ref="O93:O94" si="515">SUM(P93:S93)</f>
        <v>0</v>
      </c>
      <c r="P93" s="40">
        <v>0</v>
      </c>
      <c r="Q93" s="40">
        <v>0</v>
      </c>
      <c r="R93" s="40">
        <v>0</v>
      </c>
      <c r="S93" s="40">
        <v>0</v>
      </c>
      <c r="T93" s="33">
        <f t="shared" ref="T93:T94" si="516">SUM(U93:X93)</f>
        <v>0</v>
      </c>
      <c r="U93" s="40">
        <v>0</v>
      </c>
      <c r="V93" s="40">
        <v>0</v>
      </c>
      <c r="W93" s="40">
        <v>0</v>
      </c>
      <c r="X93" s="40">
        <v>0</v>
      </c>
      <c r="Y93" s="33">
        <f t="shared" ref="Y93:Y94" si="517">SUM(Z93:AC93)</f>
        <v>0</v>
      </c>
      <c r="Z93" s="40">
        <v>0</v>
      </c>
      <c r="AA93" s="40">
        <v>0</v>
      </c>
      <c r="AB93" s="40">
        <v>0</v>
      </c>
      <c r="AC93" s="40">
        <v>0</v>
      </c>
      <c r="AD93" s="33">
        <f t="shared" ref="AD93:AD94" si="518">SUM(AE93:AH93)</f>
        <v>0</v>
      </c>
      <c r="AE93" s="40">
        <v>0</v>
      </c>
      <c r="AF93" s="40">
        <v>0</v>
      </c>
      <c r="AG93" s="40">
        <v>0</v>
      </c>
      <c r="AH93" s="40">
        <v>0</v>
      </c>
      <c r="AI93" s="33">
        <f t="shared" ref="AI93:AI94" si="519">SUM(AJ93:AM93)</f>
        <v>0</v>
      </c>
      <c r="AJ93" s="40">
        <v>0</v>
      </c>
      <c r="AK93" s="40">
        <v>0</v>
      </c>
      <c r="AL93" s="40">
        <v>0</v>
      </c>
      <c r="AM93" s="40">
        <v>0</v>
      </c>
      <c r="AN93" s="33">
        <f t="shared" ref="AN93:AN94" si="520">SUM(AO93:AR93)</f>
        <v>0</v>
      </c>
      <c r="AO93" s="40">
        <v>0</v>
      </c>
      <c r="AP93" s="40">
        <v>0</v>
      </c>
      <c r="AQ93" s="40">
        <v>0</v>
      </c>
      <c r="AR93" s="40">
        <v>0</v>
      </c>
      <c r="AS93" s="33">
        <f t="shared" ref="AS93:AS94" si="521">SUM(AT93:AW93)</f>
        <v>0</v>
      </c>
      <c r="AT93" s="40">
        <v>0</v>
      </c>
      <c r="AU93" s="40">
        <v>0</v>
      </c>
      <c r="AV93" s="40">
        <v>0</v>
      </c>
      <c r="AW93" s="40">
        <v>0</v>
      </c>
      <c r="AX93" s="33">
        <f t="shared" ref="AX93:AX94" si="522">SUM(AY93:BB93)</f>
        <v>0</v>
      </c>
      <c r="AY93" s="40">
        <v>0</v>
      </c>
      <c r="AZ93" s="40">
        <v>0</v>
      </c>
      <c r="BA93" s="40">
        <v>0</v>
      </c>
      <c r="BB93" s="40">
        <v>0</v>
      </c>
      <c r="BC93" s="33">
        <f t="shared" ref="BC93:BC94" si="523">SUM(BD93:BG93)</f>
        <v>0</v>
      </c>
      <c r="BD93" s="40">
        <v>0</v>
      </c>
      <c r="BE93" s="40">
        <v>0</v>
      </c>
      <c r="BF93" s="40">
        <v>0</v>
      </c>
      <c r="BG93" s="40">
        <v>0</v>
      </c>
      <c r="BH93" s="33">
        <f t="shared" ref="BH93:BH94" si="524">SUM(BI93:BL93)</f>
        <v>0</v>
      </c>
      <c r="BI93" s="40">
        <v>0</v>
      </c>
      <c r="BJ93" s="40">
        <v>0</v>
      </c>
      <c r="BK93" s="40">
        <v>0</v>
      </c>
      <c r="BL93" s="40">
        <v>0</v>
      </c>
    </row>
    <row r="94" spans="1:64" ht="49.5" x14ac:dyDescent="0.25">
      <c r="A94" s="28" t="s">
        <v>118</v>
      </c>
      <c r="B94" s="29" t="s">
        <v>99</v>
      </c>
      <c r="C94" s="30" t="s">
        <v>24</v>
      </c>
      <c r="D94" s="30" t="s">
        <v>24</v>
      </c>
      <c r="E94" s="31">
        <f t="shared" ref="E94" si="525">J94+O94+T94+Y94+AD94+AI94+AN94+AS94+AX94</f>
        <v>1476.8</v>
      </c>
      <c r="F94" s="31">
        <f t="shared" ref="F94" si="526">K94+P94+U94+Z94+AE94+AJ94+AO94+AT94+AY94</f>
        <v>0</v>
      </c>
      <c r="G94" s="31">
        <f t="shared" ref="G94" si="527">L94+Q94+V94+AA94+AF94+AK94+AP94+AU94+AZ94</f>
        <v>0</v>
      </c>
      <c r="H94" s="31">
        <f t="shared" ref="H94" si="528">M94+R94+W94+AB94+AG94+AL94+AQ94+AV94+BA94</f>
        <v>1476.8</v>
      </c>
      <c r="I94" s="31">
        <f t="shared" ref="I94" si="529">N94+S94+X94+AC94+AH94+AM94+AR94+AW94+BB94</f>
        <v>0</v>
      </c>
      <c r="J94" s="32">
        <f>M94</f>
        <v>1476.8</v>
      </c>
      <c r="K94" s="40">
        <v>0</v>
      </c>
      <c r="L94" s="40">
        <v>0</v>
      </c>
      <c r="M94" s="32">
        <v>1476.8</v>
      </c>
      <c r="N94" s="40">
        <v>0</v>
      </c>
      <c r="O94" s="33">
        <f t="shared" si="515"/>
        <v>0</v>
      </c>
      <c r="P94" s="40">
        <v>0</v>
      </c>
      <c r="Q94" s="40">
        <v>0</v>
      </c>
      <c r="R94" s="40">
        <v>0</v>
      </c>
      <c r="S94" s="40">
        <v>0</v>
      </c>
      <c r="T94" s="33">
        <f t="shared" si="516"/>
        <v>0</v>
      </c>
      <c r="U94" s="40">
        <v>0</v>
      </c>
      <c r="V94" s="40">
        <v>0</v>
      </c>
      <c r="W94" s="40">
        <v>0</v>
      </c>
      <c r="X94" s="40">
        <v>0</v>
      </c>
      <c r="Y94" s="33">
        <f t="shared" si="517"/>
        <v>0</v>
      </c>
      <c r="Z94" s="40">
        <v>0</v>
      </c>
      <c r="AA94" s="40">
        <v>0</v>
      </c>
      <c r="AB94" s="40">
        <v>0</v>
      </c>
      <c r="AC94" s="40">
        <v>0</v>
      </c>
      <c r="AD94" s="33">
        <f t="shared" si="518"/>
        <v>0</v>
      </c>
      <c r="AE94" s="40">
        <v>0</v>
      </c>
      <c r="AF94" s="40">
        <v>0</v>
      </c>
      <c r="AG94" s="40">
        <v>0</v>
      </c>
      <c r="AH94" s="40">
        <v>0</v>
      </c>
      <c r="AI94" s="33">
        <f t="shared" si="519"/>
        <v>0</v>
      </c>
      <c r="AJ94" s="40">
        <v>0</v>
      </c>
      <c r="AK94" s="40">
        <v>0</v>
      </c>
      <c r="AL94" s="40">
        <v>0</v>
      </c>
      <c r="AM94" s="40">
        <v>0</v>
      </c>
      <c r="AN94" s="33">
        <f t="shared" si="520"/>
        <v>0</v>
      </c>
      <c r="AO94" s="40">
        <v>0</v>
      </c>
      <c r="AP94" s="40">
        <v>0</v>
      </c>
      <c r="AQ94" s="40">
        <v>0</v>
      </c>
      <c r="AR94" s="40">
        <v>0</v>
      </c>
      <c r="AS94" s="33">
        <f t="shared" si="521"/>
        <v>0</v>
      </c>
      <c r="AT94" s="40">
        <v>0</v>
      </c>
      <c r="AU94" s="40">
        <v>0</v>
      </c>
      <c r="AV94" s="40">
        <v>0</v>
      </c>
      <c r="AW94" s="40">
        <v>0</v>
      </c>
      <c r="AX94" s="33">
        <f t="shared" si="522"/>
        <v>0</v>
      </c>
      <c r="AY94" s="40">
        <v>0</v>
      </c>
      <c r="AZ94" s="40">
        <v>0</v>
      </c>
      <c r="BA94" s="40">
        <v>0</v>
      </c>
      <c r="BB94" s="40">
        <v>0</v>
      </c>
      <c r="BC94" s="33">
        <f t="shared" si="523"/>
        <v>0</v>
      </c>
      <c r="BD94" s="40">
        <v>0</v>
      </c>
      <c r="BE94" s="40">
        <v>0</v>
      </c>
      <c r="BF94" s="40">
        <v>0</v>
      </c>
      <c r="BG94" s="40">
        <v>0</v>
      </c>
      <c r="BH94" s="33">
        <f t="shared" si="524"/>
        <v>0</v>
      </c>
      <c r="BI94" s="40">
        <v>0</v>
      </c>
      <c r="BJ94" s="40">
        <v>0</v>
      </c>
      <c r="BK94" s="40">
        <v>0</v>
      </c>
      <c r="BL94" s="40">
        <v>0</v>
      </c>
    </row>
    <row r="95" spans="1:64" ht="33" x14ac:dyDescent="0.25">
      <c r="A95" s="28" t="s">
        <v>119</v>
      </c>
      <c r="B95" s="29" t="s">
        <v>79</v>
      </c>
      <c r="C95" s="30" t="s">
        <v>24</v>
      </c>
      <c r="D95" s="30" t="s">
        <v>38</v>
      </c>
      <c r="E95" s="31">
        <f t="shared" ref="E95" si="530">J95+O95+T95+Y95+AD95+AI95+AN95+AS95+AX95</f>
        <v>594</v>
      </c>
      <c r="F95" s="31">
        <f t="shared" ref="F95" si="531">K95+P95+U95+Z95+AE95+AJ95+AO95+AT95+AY95</f>
        <v>0</v>
      </c>
      <c r="G95" s="31">
        <f t="shared" ref="G95" si="532">L95+Q95+V95+AA95+AF95+AK95+AP95+AU95+AZ95</f>
        <v>0</v>
      </c>
      <c r="H95" s="31">
        <f t="shared" ref="H95" si="533">M95+R95+W95+AB95+AG95+AL95+AQ95+AV95+BA95</f>
        <v>594</v>
      </c>
      <c r="I95" s="31">
        <f t="shared" ref="I95" si="534">N95+S95+X95+AC95+AH95+AM95+AR95+AW95+BB95</f>
        <v>0</v>
      </c>
      <c r="J95" s="32">
        <f>M95</f>
        <v>594</v>
      </c>
      <c r="K95" s="40">
        <v>0</v>
      </c>
      <c r="L95" s="40">
        <v>0</v>
      </c>
      <c r="M95" s="32">
        <v>594</v>
      </c>
      <c r="N95" s="40">
        <v>0</v>
      </c>
      <c r="O95" s="33">
        <f>SUM(P95:S95)</f>
        <v>0</v>
      </c>
      <c r="P95" s="39">
        <f t="shared" ref="P95:Q95" si="535">P96+P101</f>
        <v>0</v>
      </c>
      <c r="Q95" s="39">
        <f t="shared" si="535"/>
        <v>0</v>
      </c>
      <c r="R95" s="39">
        <v>0</v>
      </c>
      <c r="S95" s="39">
        <v>0</v>
      </c>
      <c r="T95" s="33">
        <f>SUM(U95:X95)</f>
        <v>0</v>
      </c>
      <c r="U95" s="39">
        <f t="shared" ref="U95:X95" si="536">U96+U101</f>
        <v>0</v>
      </c>
      <c r="V95" s="33">
        <v>0</v>
      </c>
      <c r="W95" s="33">
        <v>0</v>
      </c>
      <c r="X95" s="33">
        <f t="shared" si="536"/>
        <v>0</v>
      </c>
      <c r="Y95" s="33">
        <f t="shared" ref="Y95" si="537">SUM(Z95:AC95)</f>
        <v>0</v>
      </c>
      <c r="Z95" s="40">
        <v>0</v>
      </c>
      <c r="AA95" s="40">
        <v>0</v>
      </c>
      <c r="AB95" s="40">
        <v>0</v>
      </c>
      <c r="AC95" s="40">
        <v>0</v>
      </c>
      <c r="AD95" s="33">
        <f t="shared" ref="AD95" si="538">SUM(AE95:AH95)</f>
        <v>0</v>
      </c>
      <c r="AE95" s="40">
        <v>0</v>
      </c>
      <c r="AF95" s="40">
        <v>0</v>
      </c>
      <c r="AG95" s="40">
        <v>0</v>
      </c>
      <c r="AH95" s="40">
        <v>0</v>
      </c>
      <c r="AI95" s="33">
        <f>SUM(AJ95:AM95)</f>
        <v>0</v>
      </c>
      <c r="AJ95" s="39">
        <f t="shared" ref="AJ95:AM95" si="539">AJ96+AJ101</f>
        <v>0</v>
      </c>
      <c r="AK95" s="39">
        <f t="shared" si="539"/>
        <v>0</v>
      </c>
      <c r="AL95" s="39">
        <f t="shared" si="539"/>
        <v>0</v>
      </c>
      <c r="AM95" s="39">
        <f t="shared" si="539"/>
        <v>0</v>
      </c>
      <c r="AN95" s="33">
        <f>SUM(AO95:AR95)</f>
        <v>0</v>
      </c>
      <c r="AO95" s="39">
        <f t="shared" ref="AO95:AR95" si="540">AO96+AO101</f>
        <v>0</v>
      </c>
      <c r="AP95" s="39">
        <f t="shared" si="540"/>
        <v>0</v>
      </c>
      <c r="AQ95" s="39">
        <f t="shared" si="540"/>
        <v>0</v>
      </c>
      <c r="AR95" s="39">
        <f t="shared" si="540"/>
        <v>0</v>
      </c>
      <c r="AS95" s="33">
        <f>SUM(AT95:AW95)</f>
        <v>0</v>
      </c>
      <c r="AT95" s="39">
        <f t="shared" ref="AT95:AW95" si="541">AT96+AT101</f>
        <v>0</v>
      </c>
      <c r="AU95" s="39">
        <f t="shared" si="541"/>
        <v>0</v>
      </c>
      <c r="AV95" s="39">
        <f t="shared" si="541"/>
        <v>0</v>
      </c>
      <c r="AW95" s="39">
        <f t="shared" si="541"/>
        <v>0</v>
      </c>
      <c r="AX95" s="33">
        <f>SUM(AY95:BB95)</f>
        <v>0</v>
      </c>
      <c r="AY95" s="39">
        <f t="shared" ref="AY95:BB95" si="542">AY96+AY101</f>
        <v>0</v>
      </c>
      <c r="AZ95" s="39">
        <f t="shared" si="542"/>
        <v>0</v>
      </c>
      <c r="BA95" s="39">
        <f t="shared" si="542"/>
        <v>0</v>
      </c>
      <c r="BB95" s="39">
        <f t="shared" si="542"/>
        <v>0</v>
      </c>
      <c r="BC95" s="33">
        <f>SUM(BD95:BG95)</f>
        <v>0</v>
      </c>
      <c r="BD95" s="39">
        <f t="shared" ref="BD95:BG95" si="543">BD96+BD101</f>
        <v>0</v>
      </c>
      <c r="BE95" s="39">
        <f t="shared" si="543"/>
        <v>0</v>
      </c>
      <c r="BF95" s="39">
        <f t="shared" si="543"/>
        <v>0</v>
      </c>
      <c r="BG95" s="39">
        <f t="shared" si="543"/>
        <v>0</v>
      </c>
      <c r="BH95" s="33">
        <f>SUM(BI95:BL95)</f>
        <v>0</v>
      </c>
      <c r="BI95" s="39">
        <f t="shared" ref="BI95:BL95" si="544">BI96+BI101</f>
        <v>0</v>
      </c>
      <c r="BJ95" s="39">
        <f t="shared" si="544"/>
        <v>0</v>
      </c>
      <c r="BK95" s="39">
        <f t="shared" si="544"/>
        <v>0</v>
      </c>
      <c r="BL95" s="39">
        <f t="shared" si="544"/>
        <v>0</v>
      </c>
    </row>
    <row r="96" spans="1:64" ht="31.5" customHeight="1" x14ac:dyDescent="0.25">
      <c r="A96" s="28" t="s">
        <v>85</v>
      </c>
      <c r="B96" s="78" t="s">
        <v>120</v>
      </c>
      <c r="C96" s="78"/>
      <c r="D96" s="78"/>
      <c r="E96" s="39">
        <f>SUM(E97:E119)</f>
        <v>166119.5</v>
      </c>
      <c r="F96" s="39">
        <f t="shared" ref="F96:G96" si="545">SUM(F97:F119)</f>
        <v>0</v>
      </c>
      <c r="G96" s="39">
        <f t="shared" si="545"/>
        <v>40831.399999999994</v>
      </c>
      <c r="H96" s="39">
        <f t="shared" ref="H96:BL96" si="546">SUM(H97:H119)</f>
        <v>124967.80000000002</v>
      </c>
      <c r="I96" s="39">
        <f t="shared" si="546"/>
        <v>320.29999999999995</v>
      </c>
      <c r="J96" s="39">
        <f t="shared" si="546"/>
        <v>36127.5</v>
      </c>
      <c r="K96" s="39">
        <f t="shared" si="546"/>
        <v>0</v>
      </c>
      <c r="L96" s="39">
        <f t="shared" si="546"/>
        <v>0</v>
      </c>
      <c r="M96" s="39">
        <f t="shared" si="546"/>
        <v>36016.600000000006</v>
      </c>
      <c r="N96" s="39">
        <f t="shared" si="546"/>
        <v>110.89999999999999</v>
      </c>
      <c r="O96" s="39">
        <f t="shared" si="546"/>
        <v>37011.1</v>
      </c>
      <c r="P96" s="39">
        <f t="shared" si="546"/>
        <v>0</v>
      </c>
      <c r="Q96" s="39">
        <f t="shared" si="546"/>
        <v>0</v>
      </c>
      <c r="R96" s="39">
        <f t="shared" si="546"/>
        <v>36801.699999999997</v>
      </c>
      <c r="S96" s="39">
        <f t="shared" si="546"/>
        <v>209.39999999999998</v>
      </c>
      <c r="T96" s="39">
        <f t="shared" si="546"/>
        <v>57980.899999999994</v>
      </c>
      <c r="U96" s="39">
        <f t="shared" si="546"/>
        <v>0</v>
      </c>
      <c r="V96" s="39">
        <f t="shared" si="546"/>
        <v>40831.399999999994</v>
      </c>
      <c r="W96" s="39">
        <f t="shared" si="546"/>
        <v>17149.5</v>
      </c>
      <c r="X96" s="39">
        <f t="shared" si="546"/>
        <v>0</v>
      </c>
      <c r="Y96" s="39">
        <f t="shared" si="546"/>
        <v>15000</v>
      </c>
      <c r="Z96" s="39">
        <f t="shared" si="546"/>
        <v>0</v>
      </c>
      <c r="AA96" s="39">
        <f t="shared" si="546"/>
        <v>0</v>
      </c>
      <c r="AB96" s="39">
        <f t="shared" si="546"/>
        <v>15000</v>
      </c>
      <c r="AC96" s="39">
        <f t="shared" si="546"/>
        <v>0</v>
      </c>
      <c r="AD96" s="39">
        <f t="shared" si="546"/>
        <v>20000</v>
      </c>
      <c r="AE96" s="39">
        <f t="shared" si="546"/>
        <v>0</v>
      </c>
      <c r="AF96" s="39">
        <f t="shared" si="546"/>
        <v>0</v>
      </c>
      <c r="AG96" s="39">
        <f t="shared" si="546"/>
        <v>20000</v>
      </c>
      <c r="AH96" s="39">
        <f t="shared" si="546"/>
        <v>0</v>
      </c>
      <c r="AI96" s="39">
        <f t="shared" si="546"/>
        <v>0</v>
      </c>
      <c r="AJ96" s="39">
        <f t="shared" si="546"/>
        <v>0</v>
      </c>
      <c r="AK96" s="39">
        <f t="shared" si="546"/>
        <v>0</v>
      </c>
      <c r="AL96" s="39">
        <f t="shared" si="546"/>
        <v>0</v>
      </c>
      <c r="AM96" s="39">
        <f t="shared" si="546"/>
        <v>0</v>
      </c>
      <c r="AN96" s="39">
        <f t="shared" si="546"/>
        <v>0</v>
      </c>
      <c r="AO96" s="39">
        <f t="shared" si="546"/>
        <v>0</v>
      </c>
      <c r="AP96" s="39">
        <f t="shared" si="546"/>
        <v>0</v>
      </c>
      <c r="AQ96" s="39">
        <f t="shared" si="546"/>
        <v>0</v>
      </c>
      <c r="AR96" s="39">
        <f t="shared" si="546"/>
        <v>0</v>
      </c>
      <c r="AS96" s="39">
        <f t="shared" si="546"/>
        <v>0</v>
      </c>
      <c r="AT96" s="39">
        <f t="shared" si="546"/>
        <v>0</v>
      </c>
      <c r="AU96" s="39">
        <f t="shared" si="546"/>
        <v>0</v>
      </c>
      <c r="AV96" s="39">
        <f t="shared" si="546"/>
        <v>0</v>
      </c>
      <c r="AW96" s="39">
        <f t="shared" si="546"/>
        <v>0</v>
      </c>
      <c r="AX96" s="39">
        <f t="shared" si="546"/>
        <v>0</v>
      </c>
      <c r="AY96" s="39">
        <f t="shared" si="546"/>
        <v>0</v>
      </c>
      <c r="AZ96" s="39">
        <f t="shared" si="546"/>
        <v>0</v>
      </c>
      <c r="BA96" s="39">
        <f t="shared" si="546"/>
        <v>0</v>
      </c>
      <c r="BB96" s="39">
        <f t="shared" si="546"/>
        <v>0</v>
      </c>
      <c r="BC96" s="39">
        <f t="shared" si="546"/>
        <v>0</v>
      </c>
      <c r="BD96" s="39">
        <f t="shared" si="546"/>
        <v>0</v>
      </c>
      <c r="BE96" s="39">
        <f t="shared" si="546"/>
        <v>0</v>
      </c>
      <c r="BF96" s="39">
        <f t="shared" si="546"/>
        <v>0</v>
      </c>
      <c r="BG96" s="39">
        <f t="shared" si="546"/>
        <v>0</v>
      </c>
      <c r="BH96" s="39">
        <f t="shared" si="546"/>
        <v>0</v>
      </c>
      <c r="BI96" s="39">
        <f t="shared" si="546"/>
        <v>0</v>
      </c>
      <c r="BJ96" s="39">
        <f t="shared" si="546"/>
        <v>0</v>
      </c>
      <c r="BK96" s="39">
        <f t="shared" si="546"/>
        <v>0</v>
      </c>
      <c r="BL96" s="39">
        <f t="shared" si="546"/>
        <v>0</v>
      </c>
    </row>
    <row r="97" spans="1:64" ht="49.5" x14ac:dyDescent="0.25">
      <c r="A97" s="28" t="s">
        <v>86</v>
      </c>
      <c r="B97" s="12" t="s">
        <v>88</v>
      </c>
      <c r="C97" s="30" t="s">
        <v>24</v>
      </c>
      <c r="D97" s="30" t="s">
        <v>24</v>
      </c>
      <c r="E97" s="31">
        <f t="shared" ref="E97" si="547">J97+O97+T97+Y97+AD97+AI97+AN97+AS97+AX97</f>
        <v>460</v>
      </c>
      <c r="F97" s="31">
        <f t="shared" ref="F97" si="548">K97+P97+U97+Z97+AE97+AJ97+AO97+AT97+AY97</f>
        <v>0</v>
      </c>
      <c r="G97" s="31">
        <f>L97+Q97+V97+AA97+AF97+AK97+AP97+AU97+AZ97</f>
        <v>0</v>
      </c>
      <c r="H97" s="31">
        <f t="shared" ref="H97" si="549">M97+R97+W97+AB97+AG97+AL97+AQ97+AV97+BA97</f>
        <v>460</v>
      </c>
      <c r="I97" s="31">
        <f t="shared" ref="I97" si="550">N97+S97+X97+AC97+AH97+AM97+AR97+AW97+BB97</f>
        <v>0</v>
      </c>
      <c r="J97" s="32">
        <f t="shared" ref="J97:J100" si="551">M97+N97</f>
        <v>460</v>
      </c>
      <c r="K97" s="40">
        <v>0</v>
      </c>
      <c r="L97" s="40">
        <v>0</v>
      </c>
      <c r="M97" s="32">
        <v>460</v>
      </c>
      <c r="N97" s="40">
        <v>0</v>
      </c>
      <c r="O97" s="46">
        <f>SUM(P97:S97)</f>
        <v>0</v>
      </c>
      <c r="P97" s="47">
        <v>0</v>
      </c>
      <c r="Q97" s="40">
        <v>0</v>
      </c>
      <c r="R97" s="40">
        <v>0</v>
      </c>
      <c r="S97" s="40">
        <v>0</v>
      </c>
      <c r="T97" s="46">
        <f>SUM(U97:X97)</f>
        <v>0</v>
      </c>
      <c r="U97" s="47">
        <v>0</v>
      </c>
      <c r="V97" s="40">
        <v>0</v>
      </c>
      <c r="W97" s="40">
        <v>0</v>
      </c>
      <c r="X97" s="40">
        <v>0</v>
      </c>
      <c r="Y97" s="46">
        <f>SUM(Z97:AC97)</f>
        <v>0</v>
      </c>
      <c r="Z97" s="47">
        <v>0</v>
      </c>
      <c r="AA97" s="40">
        <v>0</v>
      </c>
      <c r="AB97" s="40">
        <v>0</v>
      </c>
      <c r="AC97" s="40">
        <v>0</v>
      </c>
      <c r="AD97" s="46">
        <f>SUM(AE97:AH97)</f>
        <v>0</v>
      </c>
      <c r="AE97" s="47">
        <v>0</v>
      </c>
      <c r="AF97" s="40">
        <v>0</v>
      </c>
      <c r="AG97" s="40">
        <v>0</v>
      </c>
      <c r="AH97" s="40">
        <v>0</v>
      </c>
      <c r="AI97" s="46">
        <f>SUM(AJ97:AM97)</f>
        <v>0</v>
      </c>
      <c r="AJ97" s="47">
        <v>0</v>
      </c>
      <c r="AK97" s="40">
        <v>0</v>
      </c>
      <c r="AL97" s="40">
        <v>0</v>
      </c>
      <c r="AM97" s="40">
        <v>0</v>
      </c>
      <c r="AN97" s="46">
        <f>SUM(AO97:AR97)</f>
        <v>0</v>
      </c>
      <c r="AO97" s="47">
        <v>0</v>
      </c>
      <c r="AP97" s="40">
        <v>0</v>
      </c>
      <c r="AQ97" s="40">
        <v>0</v>
      </c>
      <c r="AR97" s="40">
        <v>0</v>
      </c>
      <c r="AS97" s="46">
        <f>SUM(AT97:AW97)</f>
        <v>0</v>
      </c>
      <c r="AT97" s="47">
        <v>0</v>
      </c>
      <c r="AU97" s="40">
        <v>0</v>
      </c>
      <c r="AV97" s="40">
        <v>0</v>
      </c>
      <c r="AW97" s="40">
        <v>0</v>
      </c>
      <c r="AX97" s="46">
        <f>SUM(AY97:BB97)</f>
        <v>0</v>
      </c>
      <c r="AY97" s="47">
        <v>0</v>
      </c>
      <c r="AZ97" s="40">
        <v>0</v>
      </c>
      <c r="BA97" s="40">
        <v>0</v>
      </c>
      <c r="BB97" s="40">
        <v>0</v>
      </c>
      <c r="BC97" s="46">
        <f>SUM(BD97:BG97)</f>
        <v>0</v>
      </c>
      <c r="BD97" s="47">
        <v>0</v>
      </c>
      <c r="BE97" s="40">
        <v>0</v>
      </c>
      <c r="BF97" s="40">
        <v>0</v>
      </c>
      <c r="BG97" s="40">
        <v>0</v>
      </c>
      <c r="BH97" s="46">
        <f>SUM(BI97:BL97)</f>
        <v>0</v>
      </c>
      <c r="BI97" s="47">
        <v>0</v>
      </c>
      <c r="BJ97" s="40">
        <v>0</v>
      </c>
      <c r="BK97" s="40">
        <v>0</v>
      </c>
      <c r="BL97" s="40">
        <v>0</v>
      </c>
    </row>
    <row r="98" spans="1:64" ht="49.5" x14ac:dyDescent="0.25">
      <c r="A98" s="28" t="s">
        <v>97</v>
      </c>
      <c r="B98" s="12" t="s">
        <v>135</v>
      </c>
      <c r="C98" s="30" t="s">
        <v>24</v>
      </c>
      <c r="D98" s="30" t="s">
        <v>24</v>
      </c>
      <c r="E98" s="31">
        <f t="shared" ref="E98" si="552">J98+O98+T98+Y98+AD98+AI98+AN98+AS98+AX98</f>
        <v>5492.7</v>
      </c>
      <c r="F98" s="31">
        <f t="shared" ref="F98" si="553">K98+P98+U98+Z98+AE98+AJ98+AO98+AT98+AY98</f>
        <v>0</v>
      </c>
      <c r="G98" s="31">
        <f t="shared" ref="G98" si="554">L98+Q98+V98+AA98+AF98+AK98+AP98+AU98+AZ98</f>
        <v>0</v>
      </c>
      <c r="H98" s="31">
        <f t="shared" ref="H98" si="555">M98+R98+W98+AB98+AG98+AL98+AQ98+AV98+BA98</f>
        <v>5492.7</v>
      </c>
      <c r="I98" s="31">
        <f t="shared" ref="I98" si="556">N98+S98+X98+AC98+AH98+AM98+AR98+AW98+BB98</f>
        <v>0</v>
      </c>
      <c r="J98" s="32">
        <f t="shared" si="551"/>
        <v>5492.7</v>
      </c>
      <c r="K98" s="40">
        <v>0</v>
      </c>
      <c r="L98" s="40">
        <v>0</v>
      </c>
      <c r="M98" s="32">
        <f>7180-1687.3</f>
        <v>5492.7</v>
      </c>
      <c r="N98" s="40">
        <v>0</v>
      </c>
      <c r="O98" s="46">
        <f t="shared" ref="O98:O104" si="557">SUM(P98:S98)</f>
        <v>0</v>
      </c>
      <c r="P98" s="47">
        <v>0</v>
      </c>
      <c r="Q98" s="40">
        <v>0</v>
      </c>
      <c r="R98" s="40">
        <v>0</v>
      </c>
      <c r="S98" s="40">
        <v>0</v>
      </c>
      <c r="T98" s="46">
        <f t="shared" ref="T98:T104" si="558">SUM(U98:X98)</f>
        <v>0</v>
      </c>
      <c r="U98" s="47">
        <v>0</v>
      </c>
      <c r="V98" s="40">
        <v>0</v>
      </c>
      <c r="W98" s="40">
        <v>0</v>
      </c>
      <c r="X98" s="40">
        <v>0</v>
      </c>
      <c r="Y98" s="46">
        <f t="shared" ref="Y98:Y104" si="559">SUM(Z98:AC98)</f>
        <v>0</v>
      </c>
      <c r="Z98" s="47">
        <v>0</v>
      </c>
      <c r="AA98" s="40">
        <v>0</v>
      </c>
      <c r="AB98" s="40">
        <v>0</v>
      </c>
      <c r="AC98" s="40">
        <v>0</v>
      </c>
      <c r="AD98" s="46">
        <f t="shared" ref="AD98:AD104" si="560">SUM(AE98:AH98)</f>
        <v>0</v>
      </c>
      <c r="AE98" s="47">
        <v>0</v>
      </c>
      <c r="AF98" s="40">
        <v>0</v>
      </c>
      <c r="AG98" s="40">
        <v>0</v>
      </c>
      <c r="AH98" s="40">
        <v>0</v>
      </c>
      <c r="AI98" s="46">
        <f t="shared" ref="AI98:AI104" si="561">SUM(AJ98:AM98)</f>
        <v>0</v>
      </c>
      <c r="AJ98" s="47">
        <v>0</v>
      </c>
      <c r="AK98" s="40">
        <v>0</v>
      </c>
      <c r="AL98" s="40">
        <v>0</v>
      </c>
      <c r="AM98" s="40">
        <v>0</v>
      </c>
      <c r="AN98" s="46">
        <f t="shared" ref="AN98:AN104" si="562">SUM(AO98:AR98)</f>
        <v>0</v>
      </c>
      <c r="AO98" s="47">
        <v>0</v>
      </c>
      <c r="AP98" s="40">
        <v>0</v>
      </c>
      <c r="AQ98" s="40">
        <v>0</v>
      </c>
      <c r="AR98" s="40">
        <v>0</v>
      </c>
      <c r="AS98" s="46">
        <f t="shared" ref="AS98:AS104" si="563">SUM(AT98:AW98)</f>
        <v>0</v>
      </c>
      <c r="AT98" s="47">
        <v>0</v>
      </c>
      <c r="AU98" s="40">
        <v>0</v>
      </c>
      <c r="AV98" s="40">
        <v>0</v>
      </c>
      <c r="AW98" s="40">
        <v>0</v>
      </c>
      <c r="AX98" s="46">
        <f t="shared" ref="AX98:AX104" si="564">SUM(AY98:BB98)</f>
        <v>0</v>
      </c>
      <c r="AY98" s="47">
        <v>0</v>
      </c>
      <c r="AZ98" s="40">
        <v>0</v>
      </c>
      <c r="BA98" s="40">
        <v>0</v>
      </c>
      <c r="BB98" s="40">
        <v>0</v>
      </c>
      <c r="BC98" s="46">
        <f t="shared" ref="BC98:BC104" si="565">SUM(BD98:BG98)</f>
        <v>0</v>
      </c>
      <c r="BD98" s="47">
        <v>0</v>
      </c>
      <c r="BE98" s="40">
        <v>0</v>
      </c>
      <c r="BF98" s="40">
        <v>0</v>
      </c>
      <c r="BG98" s="40">
        <v>0</v>
      </c>
      <c r="BH98" s="46">
        <f t="shared" ref="BH98:BH104" si="566">SUM(BI98:BL98)</f>
        <v>0</v>
      </c>
      <c r="BI98" s="47">
        <v>0</v>
      </c>
      <c r="BJ98" s="40">
        <v>0</v>
      </c>
      <c r="BK98" s="40">
        <v>0</v>
      </c>
      <c r="BL98" s="40">
        <v>0</v>
      </c>
    </row>
    <row r="99" spans="1:64" ht="49.5" x14ac:dyDescent="0.25">
      <c r="A99" s="28" t="s">
        <v>98</v>
      </c>
      <c r="B99" s="12" t="s">
        <v>89</v>
      </c>
      <c r="C99" s="30" t="s">
        <v>24</v>
      </c>
      <c r="D99" s="30" t="s">
        <v>24</v>
      </c>
      <c r="E99" s="31">
        <f t="shared" ref="E99:E102" si="567">J99+O99+T99+Y99+AD99+AI99+AN99+AS99+AX99</f>
        <v>2044.1</v>
      </c>
      <c r="F99" s="31">
        <f t="shared" ref="F99:F102" si="568">K99+P99+U99+Z99+AE99+AJ99+AO99+AT99+AY99</f>
        <v>0</v>
      </c>
      <c r="G99" s="31">
        <f t="shared" ref="G99:G102" si="569">L99+Q99+V99+AA99+AF99+AK99+AP99+AU99+AZ99</f>
        <v>0</v>
      </c>
      <c r="H99" s="31">
        <f t="shared" ref="H99:H102" si="570">M99+R99+W99+AB99+AG99+AL99+AQ99+AV99+BA99</f>
        <v>2044.1</v>
      </c>
      <c r="I99" s="31">
        <f t="shared" ref="I99:I102" si="571">N99+S99+X99+AC99+AH99+AM99+AR99+AW99+BB99</f>
        <v>0</v>
      </c>
      <c r="J99" s="32">
        <f t="shared" si="551"/>
        <v>2044.1</v>
      </c>
      <c r="K99" s="40">
        <v>0</v>
      </c>
      <c r="L99" s="40">
        <v>0</v>
      </c>
      <c r="M99" s="32">
        <f>2508-463.9</f>
        <v>2044.1</v>
      </c>
      <c r="N99" s="40">
        <v>0</v>
      </c>
      <c r="O99" s="46">
        <f t="shared" si="557"/>
        <v>0</v>
      </c>
      <c r="P99" s="47">
        <v>0</v>
      </c>
      <c r="Q99" s="40">
        <v>0</v>
      </c>
      <c r="R99" s="40">
        <v>0</v>
      </c>
      <c r="S99" s="40">
        <v>0</v>
      </c>
      <c r="T99" s="46">
        <f t="shared" si="558"/>
        <v>0</v>
      </c>
      <c r="U99" s="47">
        <v>0</v>
      </c>
      <c r="V99" s="40">
        <v>0</v>
      </c>
      <c r="W99" s="40">
        <v>0</v>
      </c>
      <c r="X99" s="40">
        <v>0</v>
      </c>
      <c r="Y99" s="46">
        <f t="shared" si="559"/>
        <v>0</v>
      </c>
      <c r="Z99" s="47">
        <v>0</v>
      </c>
      <c r="AA99" s="40">
        <v>0</v>
      </c>
      <c r="AB99" s="40">
        <v>0</v>
      </c>
      <c r="AC99" s="40">
        <v>0</v>
      </c>
      <c r="AD99" s="46">
        <f t="shared" si="560"/>
        <v>0</v>
      </c>
      <c r="AE99" s="47">
        <v>0</v>
      </c>
      <c r="AF99" s="40">
        <v>0</v>
      </c>
      <c r="AG99" s="40">
        <v>0</v>
      </c>
      <c r="AH99" s="40">
        <v>0</v>
      </c>
      <c r="AI99" s="46">
        <f t="shared" si="561"/>
        <v>0</v>
      </c>
      <c r="AJ99" s="47">
        <v>0</v>
      </c>
      <c r="AK99" s="40">
        <v>0</v>
      </c>
      <c r="AL99" s="40">
        <v>0</v>
      </c>
      <c r="AM99" s="40">
        <v>0</v>
      </c>
      <c r="AN99" s="46">
        <f t="shared" si="562"/>
        <v>0</v>
      </c>
      <c r="AO99" s="47">
        <v>0</v>
      </c>
      <c r="AP99" s="40">
        <v>0</v>
      </c>
      <c r="AQ99" s="40">
        <v>0</v>
      </c>
      <c r="AR99" s="40">
        <v>0</v>
      </c>
      <c r="AS99" s="46">
        <f t="shared" si="563"/>
        <v>0</v>
      </c>
      <c r="AT99" s="47">
        <v>0</v>
      </c>
      <c r="AU99" s="40">
        <v>0</v>
      </c>
      <c r="AV99" s="40">
        <v>0</v>
      </c>
      <c r="AW99" s="40">
        <v>0</v>
      </c>
      <c r="AX99" s="46">
        <f t="shared" si="564"/>
        <v>0</v>
      </c>
      <c r="AY99" s="47">
        <v>0</v>
      </c>
      <c r="AZ99" s="40">
        <v>0</v>
      </c>
      <c r="BA99" s="40">
        <v>0</v>
      </c>
      <c r="BB99" s="40">
        <v>0</v>
      </c>
      <c r="BC99" s="46">
        <f t="shared" si="565"/>
        <v>0</v>
      </c>
      <c r="BD99" s="47">
        <v>0</v>
      </c>
      <c r="BE99" s="40">
        <v>0</v>
      </c>
      <c r="BF99" s="40">
        <v>0</v>
      </c>
      <c r="BG99" s="40">
        <v>0</v>
      </c>
      <c r="BH99" s="46">
        <f t="shared" si="566"/>
        <v>0</v>
      </c>
      <c r="BI99" s="47">
        <v>0</v>
      </c>
      <c r="BJ99" s="40">
        <v>0</v>
      </c>
      <c r="BK99" s="40">
        <v>0</v>
      </c>
      <c r="BL99" s="40">
        <v>0</v>
      </c>
    </row>
    <row r="100" spans="1:64" ht="49.5" x14ac:dyDescent="0.25">
      <c r="A100" s="28" t="s">
        <v>121</v>
      </c>
      <c r="B100" s="12" t="s">
        <v>90</v>
      </c>
      <c r="C100" s="30" t="s">
        <v>24</v>
      </c>
      <c r="D100" s="30" t="s">
        <v>24</v>
      </c>
      <c r="E100" s="31">
        <f t="shared" si="567"/>
        <v>8994.7999999999993</v>
      </c>
      <c r="F100" s="31">
        <f t="shared" si="568"/>
        <v>0</v>
      </c>
      <c r="G100" s="31">
        <f t="shared" si="569"/>
        <v>0</v>
      </c>
      <c r="H100" s="31">
        <f t="shared" si="570"/>
        <v>8994.7999999999993</v>
      </c>
      <c r="I100" s="31">
        <f t="shared" si="571"/>
        <v>0</v>
      </c>
      <c r="J100" s="32">
        <f t="shared" si="551"/>
        <v>8994.7999999999993</v>
      </c>
      <c r="K100" s="40">
        <v>0</v>
      </c>
      <c r="L100" s="40">
        <v>0</v>
      </c>
      <c r="M100" s="32">
        <f>9040-45.2</f>
        <v>8994.7999999999993</v>
      </c>
      <c r="N100" s="40">
        <v>0</v>
      </c>
      <c r="O100" s="46">
        <f t="shared" si="557"/>
        <v>0</v>
      </c>
      <c r="P100" s="47">
        <v>0</v>
      </c>
      <c r="Q100" s="40">
        <v>0</v>
      </c>
      <c r="R100" s="40">
        <v>0</v>
      </c>
      <c r="S100" s="40">
        <v>0</v>
      </c>
      <c r="T100" s="46">
        <f t="shared" si="558"/>
        <v>0</v>
      </c>
      <c r="U100" s="47">
        <v>0</v>
      </c>
      <c r="V100" s="40">
        <v>0</v>
      </c>
      <c r="W100" s="40">
        <v>0</v>
      </c>
      <c r="X100" s="40">
        <v>0</v>
      </c>
      <c r="Y100" s="46">
        <f t="shared" si="559"/>
        <v>0</v>
      </c>
      <c r="Z100" s="47">
        <v>0</v>
      </c>
      <c r="AA100" s="40">
        <v>0</v>
      </c>
      <c r="AB100" s="40">
        <v>0</v>
      </c>
      <c r="AC100" s="40">
        <v>0</v>
      </c>
      <c r="AD100" s="46">
        <f t="shared" si="560"/>
        <v>0</v>
      </c>
      <c r="AE100" s="47">
        <v>0</v>
      </c>
      <c r="AF100" s="40">
        <v>0</v>
      </c>
      <c r="AG100" s="40">
        <v>0</v>
      </c>
      <c r="AH100" s="40">
        <v>0</v>
      </c>
      <c r="AI100" s="46">
        <f t="shared" si="561"/>
        <v>0</v>
      </c>
      <c r="AJ100" s="47">
        <v>0</v>
      </c>
      <c r="AK100" s="40">
        <v>0</v>
      </c>
      <c r="AL100" s="40">
        <v>0</v>
      </c>
      <c r="AM100" s="40">
        <v>0</v>
      </c>
      <c r="AN100" s="46">
        <f t="shared" si="562"/>
        <v>0</v>
      </c>
      <c r="AO100" s="47">
        <v>0</v>
      </c>
      <c r="AP100" s="40">
        <v>0</v>
      </c>
      <c r="AQ100" s="40">
        <v>0</v>
      </c>
      <c r="AR100" s="40">
        <v>0</v>
      </c>
      <c r="AS100" s="46">
        <f t="shared" si="563"/>
        <v>0</v>
      </c>
      <c r="AT100" s="47">
        <v>0</v>
      </c>
      <c r="AU100" s="40">
        <v>0</v>
      </c>
      <c r="AV100" s="40">
        <v>0</v>
      </c>
      <c r="AW100" s="40">
        <v>0</v>
      </c>
      <c r="AX100" s="46">
        <f t="shared" si="564"/>
        <v>0</v>
      </c>
      <c r="AY100" s="47">
        <v>0</v>
      </c>
      <c r="AZ100" s="40">
        <v>0</v>
      </c>
      <c r="BA100" s="40">
        <v>0</v>
      </c>
      <c r="BB100" s="40">
        <v>0</v>
      </c>
      <c r="BC100" s="46">
        <f t="shared" si="565"/>
        <v>0</v>
      </c>
      <c r="BD100" s="47">
        <v>0</v>
      </c>
      <c r="BE100" s="40">
        <v>0</v>
      </c>
      <c r="BF100" s="40">
        <v>0</v>
      </c>
      <c r="BG100" s="40">
        <v>0</v>
      </c>
      <c r="BH100" s="46">
        <f t="shared" si="566"/>
        <v>0</v>
      </c>
      <c r="BI100" s="47">
        <v>0</v>
      </c>
      <c r="BJ100" s="40">
        <v>0</v>
      </c>
      <c r="BK100" s="40">
        <v>0</v>
      </c>
      <c r="BL100" s="40">
        <v>0</v>
      </c>
    </row>
    <row r="101" spans="1:64" ht="49.5" x14ac:dyDescent="0.25">
      <c r="A101" s="28" t="s">
        <v>122</v>
      </c>
      <c r="B101" s="12" t="s">
        <v>190</v>
      </c>
      <c r="C101" s="30" t="s">
        <v>24</v>
      </c>
      <c r="D101" s="30" t="s">
        <v>96</v>
      </c>
      <c r="E101" s="31">
        <f t="shared" si="567"/>
        <v>7104.8</v>
      </c>
      <c r="F101" s="31">
        <f t="shared" si="568"/>
        <v>0</v>
      </c>
      <c r="G101" s="31">
        <f t="shared" si="569"/>
        <v>0</v>
      </c>
      <c r="H101" s="31">
        <f t="shared" si="570"/>
        <v>7033.7</v>
      </c>
      <c r="I101" s="31">
        <f t="shared" si="571"/>
        <v>71.099999999999994</v>
      </c>
      <c r="J101" s="32">
        <f>M101+N101</f>
        <v>7104.8</v>
      </c>
      <c r="K101" s="40">
        <v>0</v>
      </c>
      <c r="L101" s="40">
        <v>0</v>
      </c>
      <c r="M101" s="32">
        <v>7033.7</v>
      </c>
      <c r="N101" s="40">
        <v>71.099999999999994</v>
      </c>
      <c r="O101" s="46">
        <f t="shared" si="557"/>
        <v>0</v>
      </c>
      <c r="P101" s="47">
        <v>0</v>
      </c>
      <c r="Q101" s="40">
        <v>0</v>
      </c>
      <c r="R101" s="40">
        <v>0</v>
      </c>
      <c r="S101" s="40">
        <v>0</v>
      </c>
      <c r="T101" s="46">
        <f t="shared" si="558"/>
        <v>0</v>
      </c>
      <c r="U101" s="47">
        <v>0</v>
      </c>
      <c r="V101" s="40">
        <v>0</v>
      </c>
      <c r="W101" s="40">
        <v>0</v>
      </c>
      <c r="X101" s="40">
        <v>0</v>
      </c>
      <c r="Y101" s="46">
        <f t="shared" si="559"/>
        <v>0</v>
      </c>
      <c r="Z101" s="47">
        <v>0</v>
      </c>
      <c r="AA101" s="40">
        <v>0</v>
      </c>
      <c r="AB101" s="40">
        <v>0</v>
      </c>
      <c r="AC101" s="40">
        <v>0</v>
      </c>
      <c r="AD101" s="46">
        <f t="shared" si="560"/>
        <v>0</v>
      </c>
      <c r="AE101" s="47">
        <v>0</v>
      </c>
      <c r="AF101" s="40">
        <v>0</v>
      </c>
      <c r="AG101" s="40">
        <v>0</v>
      </c>
      <c r="AH101" s="40">
        <v>0</v>
      </c>
      <c r="AI101" s="46">
        <f t="shared" si="561"/>
        <v>0</v>
      </c>
      <c r="AJ101" s="47">
        <v>0</v>
      </c>
      <c r="AK101" s="40">
        <v>0</v>
      </c>
      <c r="AL101" s="40">
        <v>0</v>
      </c>
      <c r="AM101" s="40">
        <v>0</v>
      </c>
      <c r="AN101" s="46">
        <f t="shared" si="562"/>
        <v>0</v>
      </c>
      <c r="AO101" s="47">
        <v>0</v>
      </c>
      <c r="AP101" s="40">
        <v>0</v>
      </c>
      <c r="AQ101" s="40">
        <v>0</v>
      </c>
      <c r="AR101" s="40">
        <v>0</v>
      </c>
      <c r="AS101" s="46">
        <f t="shared" si="563"/>
        <v>0</v>
      </c>
      <c r="AT101" s="47">
        <v>0</v>
      </c>
      <c r="AU101" s="40">
        <v>0</v>
      </c>
      <c r="AV101" s="40">
        <v>0</v>
      </c>
      <c r="AW101" s="40">
        <v>0</v>
      </c>
      <c r="AX101" s="46">
        <f t="shared" si="564"/>
        <v>0</v>
      </c>
      <c r="AY101" s="47">
        <v>0</v>
      </c>
      <c r="AZ101" s="40">
        <v>0</v>
      </c>
      <c r="BA101" s="40">
        <v>0</v>
      </c>
      <c r="BB101" s="40">
        <v>0</v>
      </c>
      <c r="BC101" s="46">
        <f t="shared" si="565"/>
        <v>0</v>
      </c>
      <c r="BD101" s="47">
        <v>0</v>
      </c>
      <c r="BE101" s="40">
        <v>0</v>
      </c>
      <c r="BF101" s="40">
        <v>0</v>
      </c>
      <c r="BG101" s="40">
        <v>0</v>
      </c>
      <c r="BH101" s="46">
        <f t="shared" si="566"/>
        <v>0</v>
      </c>
      <c r="BI101" s="47">
        <v>0</v>
      </c>
      <c r="BJ101" s="40">
        <v>0</v>
      </c>
      <c r="BK101" s="40">
        <v>0</v>
      </c>
      <c r="BL101" s="40">
        <v>0</v>
      </c>
    </row>
    <row r="102" spans="1:64" ht="49.5" x14ac:dyDescent="0.25">
      <c r="A102" s="28" t="s">
        <v>123</v>
      </c>
      <c r="B102" s="13" t="s">
        <v>91</v>
      </c>
      <c r="C102" s="30" t="s">
        <v>24</v>
      </c>
      <c r="D102" s="30" t="s">
        <v>24</v>
      </c>
      <c r="E102" s="31">
        <f t="shared" si="567"/>
        <v>6130</v>
      </c>
      <c r="F102" s="31">
        <f t="shared" si="568"/>
        <v>0</v>
      </c>
      <c r="G102" s="31">
        <f t="shared" si="569"/>
        <v>0</v>
      </c>
      <c r="H102" s="31">
        <f t="shared" si="570"/>
        <v>6130</v>
      </c>
      <c r="I102" s="31">
        <f t="shared" si="571"/>
        <v>0</v>
      </c>
      <c r="J102" s="32">
        <f t="shared" ref="J102:J107" si="572">M102+N102</f>
        <v>6130</v>
      </c>
      <c r="K102" s="40">
        <v>0</v>
      </c>
      <c r="L102" s="40">
        <v>0</v>
      </c>
      <c r="M102" s="32">
        <v>6130</v>
      </c>
      <c r="N102" s="40">
        <v>0</v>
      </c>
      <c r="O102" s="46">
        <f t="shared" si="557"/>
        <v>0</v>
      </c>
      <c r="P102" s="47">
        <v>0</v>
      </c>
      <c r="Q102" s="40">
        <v>0</v>
      </c>
      <c r="R102" s="40">
        <v>0</v>
      </c>
      <c r="S102" s="40">
        <v>0</v>
      </c>
      <c r="T102" s="46">
        <f t="shared" si="558"/>
        <v>0</v>
      </c>
      <c r="U102" s="47">
        <v>0</v>
      </c>
      <c r="V102" s="40">
        <v>0</v>
      </c>
      <c r="W102" s="40">
        <v>0</v>
      </c>
      <c r="X102" s="40">
        <v>0</v>
      </c>
      <c r="Y102" s="46">
        <f t="shared" si="559"/>
        <v>0</v>
      </c>
      <c r="Z102" s="47">
        <v>0</v>
      </c>
      <c r="AA102" s="40">
        <v>0</v>
      </c>
      <c r="AB102" s="40">
        <v>0</v>
      </c>
      <c r="AC102" s="40">
        <v>0</v>
      </c>
      <c r="AD102" s="46">
        <f t="shared" si="560"/>
        <v>0</v>
      </c>
      <c r="AE102" s="47">
        <v>0</v>
      </c>
      <c r="AF102" s="40">
        <v>0</v>
      </c>
      <c r="AG102" s="40">
        <v>0</v>
      </c>
      <c r="AH102" s="40">
        <v>0</v>
      </c>
      <c r="AI102" s="46">
        <f t="shared" si="561"/>
        <v>0</v>
      </c>
      <c r="AJ102" s="47">
        <v>0</v>
      </c>
      <c r="AK102" s="40">
        <v>0</v>
      </c>
      <c r="AL102" s="40">
        <v>0</v>
      </c>
      <c r="AM102" s="40">
        <v>0</v>
      </c>
      <c r="AN102" s="46">
        <f t="shared" si="562"/>
        <v>0</v>
      </c>
      <c r="AO102" s="47">
        <v>0</v>
      </c>
      <c r="AP102" s="40">
        <v>0</v>
      </c>
      <c r="AQ102" s="40">
        <v>0</v>
      </c>
      <c r="AR102" s="40">
        <v>0</v>
      </c>
      <c r="AS102" s="46">
        <f t="shared" si="563"/>
        <v>0</v>
      </c>
      <c r="AT102" s="47">
        <v>0</v>
      </c>
      <c r="AU102" s="40">
        <v>0</v>
      </c>
      <c r="AV102" s="40">
        <v>0</v>
      </c>
      <c r="AW102" s="40">
        <v>0</v>
      </c>
      <c r="AX102" s="46">
        <f t="shared" si="564"/>
        <v>0</v>
      </c>
      <c r="AY102" s="47">
        <v>0</v>
      </c>
      <c r="AZ102" s="40">
        <v>0</v>
      </c>
      <c r="BA102" s="40">
        <v>0</v>
      </c>
      <c r="BB102" s="40">
        <v>0</v>
      </c>
      <c r="BC102" s="46">
        <f t="shared" si="565"/>
        <v>0</v>
      </c>
      <c r="BD102" s="47">
        <v>0</v>
      </c>
      <c r="BE102" s="40">
        <v>0</v>
      </c>
      <c r="BF102" s="40">
        <v>0</v>
      </c>
      <c r="BG102" s="40">
        <v>0</v>
      </c>
      <c r="BH102" s="46">
        <f t="shared" si="566"/>
        <v>0</v>
      </c>
      <c r="BI102" s="47">
        <v>0</v>
      </c>
      <c r="BJ102" s="40">
        <v>0</v>
      </c>
      <c r="BK102" s="40">
        <v>0</v>
      </c>
      <c r="BL102" s="40">
        <v>0</v>
      </c>
    </row>
    <row r="103" spans="1:64" ht="49.5" x14ac:dyDescent="0.25">
      <c r="A103" s="28" t="s">
        <v>124</v>
      </c>
      <c r="B103" s="12" t="s">
        <v>95</v>
      </c>
      <c r="C103" s="30" t="s">
        <v>24</v>
      </c>
      <c r="D103" s="30" t="s">
        <v>96</v>
      </c>
      <c r="E103" s="31">
        <f t="shared" ref="E103:E108" si="573">J103+O103+T103+Y103+AD103+AI103+AN103+AS103+AX103</f>
        <v>3984.3000000000006</v>
      </c>
      <c r="F103" s="31">
        <f t="shared" ref="F103" si="574">K103+P103+U103+Z103+AE103+AJ103+AO103+AT103+AY103</f>
        <v>0</v>
      </c>
      <c r="G103" s="31">
        <f t="shared" ref="G103" si="575">L103+Q103+V103+AA103+AF103+AK103+AP103+AU103+AZ103</f>
        <v>0</v>
      </c>
      <c r="H103" s="31">
        <f t="shared" ref="H103" si="576">M103+R103+W103+AB103+AG103+AL103+AQ103+AV103+BA103</f>
        <v>3944.5000000000005</v>
      </c>
      <c r="I103" s="31">
        <f t="shared" ref="I103" si="577">N103+S103+X103+AC103+AH103+AM103+AR103+AW103+BB103</f>
        <v>39.799999999999997</v>
      </c>
      <c r="J103" s="32">
        <f t="shared" si="572"/>
        <v>3984.3000000000006</v>
      </c>
      <c r="K103" s="40">
        <v>0</v>
      </c>
      <c r="L103" s="40">
        <v>0</v>
      </c>
      <c r="M103" s="32">
        <f>4297.6-353.1</f>
        <v>3944.5000000000005</v>
      </c>
      <c r="N103" s="25">
        <f>43.4-3.6</f>
        <v>39.799999999999997</v>
      </c>
      <c r="O103" s="46">
        <f t="shared" si="557"/>
        <v>0</v>
      </c>
      <c r="P103" s="47">
        <v>0</v>
      </c>
      <c r="Q103" s="40">
        <v>0</v>
      </c>
      <c r="R103" s="40">
        <v>0</v>
      </c>
      <c r="S103" s="40">
        <v>0</v>
      </c>
      <c r="T103" s="46">
        <f t="shared" si="558"/>
        <v>0</v>
      </c>
      <c r="U103" s="47">
        <v>0</v>
      </c>
      <c r="V103" s="40">
        <v>0</v>
      </c>
      <c r="W103" s="40">
        <v>0</v>
      </c>
      <c r="X103" s="40">
        <v>0</v>
      </c>
      <c r="Y103" s="46">
        <f t="shared" si="559"/>
        <v>0</v>
      </c>
      <c r="Z103" s="47">
        <v>0</v>
      </c>
      <c r="AA103" s="40">
        <v>0</v>
      </c>
      <c r="AB103" s="40">
        <v>0</v>
      </c>
      <c r="AC103" s="40">
        <v>0</v>
      </c>
      <c r="AD103" s="46">
        <f t="shared" si="560"/>
        <v>0</v>
      </c>
      <c r="AE103" s="47">
        <v>0</v>
      </c>
      <c r="AF103" s="40">
        <v>0</v>
      </c>
      <c r="AG103" s="40">
        <v>0</v>
      </c>
      <c r="AH103" s="40">
        <v>0</v>
      </c>
      <c r="AI103" s="46">
        <f t="shared" si="561"/>
        <v>0</v>
      </c>
      <c r="AJ103" s="47">
        <v>0</v>
      </c>
      <c r="AK103" s="40">
        <v>0</v>
      </c>
      <c r="AL103" s="40">
        <v>0</v>
      </c>
      <c r="AM103" s="40">
        <v>0</v>
      </c>
      <c r="AN103" s="46">
        <f t="shared" si="562"/>
        <v>0</v>
      </c>
      <c r="AO103" s="47">
        <v>0</v>
      </c>
      <c r="AP103" s="40">
        <v>0</v>
      </c>
      <c r="AQ103" s="40">
        <v>0</v>
      </c>
      <c r="AR103" s="40">
        <v>0</v>
      </c>
      <c r="AS103" s="46">
        <f t="shared" si="563"/>
        <v>0</v>
      </c>
      <c r="AT103" s="47">
        <v>0</v>
      </c>
      <c r="AU103" s="40">
        <v>0</v>
      </c>
      <c r="AV103" s="40">
        <v>0</v>
      </c>
      <c r="AW103" s="40">
        <v>0</v>
      </c>
      <c r="AX103" s="46">
        <f t="shared" si="564"/>
        <v>0</v>
      </c>
      <c r="AY103" s="47">
        <v>0</v>
      </c>
      <c r="AZ103" s="40">
        <v>0</v>
      </c>
      <c r="BA103" s="40">
        <v>0</v>
      </c>
      <c r="BB103" s="40">
        <v>0</v>
      </c>
      <c r="BC103" s="46">
        <f t="shared" si="565"/>
        <v>0</v>
      </c>
      <c r="BD103" s="47">
        <v>0</v>
      </c>
      <c r="BE103" s="40">
        <v>0</v>
      </c>
      <c r="BF103" s="40">
        <v>0</v>
      </c>
      <c r="BG103" s="40">
        <v>0</v>
      </c>
      <c r="BH103" s="46">
        <f t="shared" si="566"/>
        <v>0</v>
      </c>
      <c r="BI103" s="47">
        <v>0</v>
      </c>
      <c r="BJ103" s="40">
        <v>0</v>
      </c>
      <c r="BK103" s="40">
        <v>0</v>
      </c>
      <c r="BL103" s="40">
        <v>0</v>
      </c>
    </row>
    <row r="104" spans="1:64" ht="32.25" customHeight="1" x14ac:dyDescent="0.25">
      <c r="A104" s="28" t="s">
        <v>125</v>
      </c>
      <c r="B104" s="14" t="s">
        <v>103</v>
      </c>
      <c r="C104" s="30" t="s">
        <v>24</v>
      </c>
      <c r="D104" s="30" t="s">
        <v>24</v>
      </c>
      <c r="E104" s="31">
        <f t="shared" si="573"/>
        <v>1916.8000000000002</v>
      </c>
      <c r="F104" s="31">
        <f t="shared" ref="F104" si="578">K104+P104+U104+Z104+AE104+AJ104+AO104+AT104+AY104</f>
        <v>0</v>
      </c>
      <c r="G104" s="31">
        <f t="shared" ref="G104" si="579">L104+Q104+V104+AA104+AF104+AK104+AP104+AU104+AZ104</f>
        <v>0</v>
      </c>
      <c r="H104" s="31">
        <f t="shared" ref="H104" si="580">M104+R104+W104+AB104+AG104+AL104+AQ104+AV104+BA104</f>
        <v>1916.8000000000002</v>
      </c>
      <c r="I104" s="31">
        <f t="shared" ref="I104" si="581">N104+S104+X104+AC104+AH104+AM104+AR104+AW104+BB104</f>
        <v>0</v>
      </c>
      <c r="J104" s="32">
        <f t="shared" si="572"/>
        <v>1916.8000000000002</v>
      </c>
      <c r="K104" s="40">
        <v>0</v>
      </c>
      <c r="L104" s="40">
        <v>0</v>
      </c>
      <c r="M104" s="32">
        <f>4510-2593.2</f>
        <v>1916.8000000000002</v>
      </c>
      <c r="N104" s="40">
        <v>0</v>
      </c>
      <c r="O104" s="46">
        <f t="shared" si="557"/>
        <v>0</v>
      </c>
      <c r="P104" s="47">
        <v>0</v>
      </c>
      <c r="Q104" s="40">
        <v>0</v>
      </c>
      <c r="R104" s="40">
        <v>0</v>
      </c>
      <c r="S104" s="40">
        <v>0</v>
      </c>
      <c r="T104" s="46">
        <f t="shared" si="558"/>
        <v>0</v>
      </c>
      <c r="U104" s="47">
        <v>0</v>
      </c>
      <c r="V104" s="40">
        <v>0</v>
      </c>
      <c r="W104" s="40">
        <v>0</v>
      </c>
      <c r="X104" s="40">
        <v>0</v>
      </c>
      <c r="Y104" s="46">
        <f t="shared" si="559"/>
        <v>0</v>
      </c>
      <c r="Z104" s="47">
        <v>0</v>
      </c>
      <c r="AA104" s="40">
        <v>0</v>
      </c>
      <c r="AB104" s="40">
        <v>0</v>
      </c>
      <c r="AC104" s="40">
        <v>0</v>
      </c>
      <c r="AD104" s="46">
        <f t="shared" si="560"/>
        <v>0</v>
      </c>
      <c r="AE104" s="47">
        <v>0</v>
      </c>
      <c r="AF104" s="40">
        <v>0</v>
      </c>
      <c r="AG104" s="40">
        <v>0</v>
      </c>
      <c r="AH104" s="40">
        <v>0</v>
      </c>
      <c r="AI104" s="46">
        <f t="shared" si="561"/>
        <v>0</v>
      </c>
      <c r="AJ104" s="47">
        <v>0</v>
      </c>
      <c r="AK104" s="40">
        <v>0</v>
      </c>
      <c r="AL104" s="40">
        <v>0</v>
      </c>
      <c r="AM104" s="40">
        <v>0</v>
      </c>
      <c r="AN104" s="46">
        <f t="shared" si="562"/>
        <v>0</v>
      </c>
      <c r="AO104" s="47">
        <v>0</v>
      </c>
      <c r="AP104" s="40">
        <v>0</v>
      </c>
      <c r="AQ104" s="40">
        <v>0</v>
      </c>
      <c r="AR104" s="40">
        <v>0</v>
      </c>
      <c r="AS104" s="46">
        <f t="shared" si="563"/>
        <v>0</v>
      </c>
      <c r="AT104" s="47">
        <v>0</v>
      </c>
      <c r="AU104" s="40">
        <v>0</v>
      </c>
      <c r="AV104" s="40">
        <v>0</v>
      </c>
      <c r="AW104" s="40">
        <v>0</v>
      </c>
      <c r="AX104" s="46">
        <f t="shared" si="564"/>
        <v>0</v>
      </c>
      <c r="AY104" s="47">
        <v>0</v>
      </c>
      <c r="AZ104" s="40">
        <v>0</v>
      </c>
      <c r="BA104" s="40">
        <v>0</v>
      </c>
      <c r="BB104" s="40">
        <v>0</v>
      </c>
      <c r="BC104" s="46">
        <f t="shared" si="565"/>
        <v>0</v>
      </c>
      <c r="BD104" s="47">
        <v>0</v>
      </c>
      <c r="BE104" s="40">
        <v>0</v>
      </c>
      <c r="BF104" s="40">
        <v>0</v>
      </c>
      <c r="BG104" s="40">
        <v>0</v>
      </c>
      <c r="BH104" s="46">
        <f t="shared" si="566"/>
        <v>0</v>
      </c>
      <c r="BI104" s="47">
        <v>0</v>
      </c>
      <c r="BJ104" s="40">
        <v>0</v>
      </c>
      <c r="BK104" s="40">
        <v>0</v>
      </c>
      <c r="BL104" s="40">
        <v>0</v>
      </c>
    </row>
    <row r="105" spans="1:64" ht="50.25" customHeight="1" x14ac:dyDescent="0.25">
      <c r="A105" s="28" t="s">
        <v>200</v>
      </c>
      <c r="B105" s="14" t="s">
        <v>193</v>
      </c>
      <c r="C105" s="30" t="s">
        <v>24</v>
      </c>
      <c r="D105" s="30" t="s">
        <v>96</v>
      </c>
      <c r="E105" s="31">
        <f t="shared" si="573"/>
        <v>3152.8</v>
      </c>
      <c r="F105" s="31">
        <f t="shared" ref="F105" si="582">K105+P105+U105+Z105+AE105+AJ105+AO105+AT105+AY105</f>
        <v>0</v>
      </c>
      <c r="G105" s="31">
        <f t="shared" ref="G105" si="583">L105+Q105+V105+AA105+AF105+AK105+AP105+AU105+AZ105</f>
        <v>0</v>
      </c>
      <c r="H105" s="31">
        <f t="shared" ref="H105" si="584">M105+R105+W105+AB105+AG105+AL105+AQ105+AV105+BA105</f>
        <v>3121.3</v>
      </c>
      <c r="I105" s="31">
        <f t="shared" ref="I105" si="585">N105+S105+X105+AC105+AH105+AM105+AR105+AW105+BB105</f>
        <v>31.5</v>
      </c>
      <c r="J105" s="33">
        <f t="shared" si="572"/>
        <v>0</v>
      </c>
      <c r="K105" s="40">
        <v>0</v>
      </c>
      <c r="L105" s="40">
        <v>0</v>
      </c>
      <c r="M105" s="33">
        <v>0</v>
      </c>
      <c r="N105" s="40">
        <v>0</v>
      </c>
      <c r="O105" s="48">
        <f t="shared" ref="O105" si="586">SUM(P105:S105)</f>
        <v>3152.8</v>
      </c>
      <c r="P105" s="47">
        <v>0</v>
      </c>
      <c r="Q105" s="40">
        <v>0</v>
      </c>
      <c r="R105" s="41">
        <f>3622.3-501</f>
        <v>3121.3</v>
      </c>
      <c r="S105" s="41">
        <f>36.6-5.1</f>
        <v>31.5</v>
      </c>
      <c r="T105" s="46">
        <f t="shared" ref="T105" si="587">SUM(U105:X105)</f>
        <v>0</v>
      </c>
      <c r="U105" s="47">
        <v>0</v>
      </c>
      <c r="V105" s="40">
        <v>0</v>
      </c>
      <c r="W105" s="40">
        <v>0</v>
      </c>
      <c r="X105" s="40">
        <v>0</v>
      </c>
      <c r="Y105" s="46">
        <f t="shared" ref="Y105" si="588">SUM(Z105:AC105)</f>
        <v>0</v>
      </c>
      <c r="Z105" s="47">
        <v>0</v>
      </c>
      <c r="AA105" s="40">
        <v>0</v>
      </c>
      <c r="AB105" s="40">
        <v>0</v>
      </c>
      <c r="AC105" s="40">
        <v>0</v>
      </c>
      <c r="AD105" s="46">
        <f t="shared" ref="AD105" si="589">SUM(AE105:AH105)</f>
        <v>0</v>
      </c>
      <c r="AE105" s="47">
        <v>0</v>
      </c>
      <c r="AF105" s="40">
        <v>0</v>
      </c>
      <c r="AG105" s="40">
        <v>0</v>
      </c>
      <c r="AH105" s="40">
        <v>0</v>
      </c>
      <c r="AI105" s="46">
        <f t="shared" ref="AI105" si="590">SUM(AJ105:AM105)</f>
        <v>0</v>
      </c>
      <c r="AJ105" s="47">
        <v>0</v>
      </c>
      <c r="AK105" s="40">
        <v>0</v>
      </c>
      <c r="AL105" s="40">
        <v>0</v>
      </c>
      <c r="AM105" s="40">
        <v>0</v>
      </c>
      <c r="AN105" s="46">
        <f t="shared" ref="AN105" si="591">SUM(AO105:AR105)</f>
        <v>0</v>
      </c>
      <c r="AO105" s="47">
        <v>0</v>
      </c>
      <c r="AP105" s="40">
        <v>0</v>
      </c>
      <c r="AQ105" s="40">
        <v>0</v>
      </c>
      <c r="AR105" s="40">
        <v>0</v>
      </c>
      <c r="AS105" s="46">
        <f t="shared" ref="AS105" si="592">SUM(AT105:AW105)</f>
        <v>0</v>
      </c>
      <c r="AT105" s="47">
        <v>0</v>
      </c>
      <c r="AU105" s="40">
        <v>0</v>
      </c>
      <c r="AV105" s="40">
        <v>0</v>
      </c>
      <c r="AW105" s="40">
        <v>0</v>
      </c>
      <c r="AX105" s="46">
        <f t="shared" ref="AX105" si="593">SUM(AY105:BB105)</f>
        <v>0</v>
      </c>
      <c r="AY105" s="47">
        <v>0</v>
      </c>
      <c r="AZ105" s="40">
        <v>0</v>
      </c>
      <c r="BA105" s="40">
        <v>0</v>
      </c>
      <c r="BB105" s="40">
        <v>0</v>
      </c>
      <c r="BC105" s="46">
        <f t="shared" ref="BC105" si="594">SUM(BD105:BG105)</f>
        <v>0</v>
      </c>
      <c r="BD105" s="47">
        <v>0</v>
      </c>
      <c r="BE105" s="40">
        <v>0</v>
      </c>
      <c r="BF105" s="40">
        <v>0</v>
      </c>
      <c r="BG105" s="40">
        <v>0</v>
      </c>
      <c r="BH105" s="46">
        <f t="shared" ref="BH105" si="595">SUM(BI105:BL105)</f>
        <v>0</v>
      </c>
      <c r="BI105" s="47">
        <v>0</v>
      </c>
      <c r="BJ105" s="40">
        <v>0</v>
      </c>
      <c r="BK105" s="40">
        <v>0</v>
      </c>
      <c r="BL105" s="40">
        <v>0</v>
      </c>
    </row>
    <row r="106" spans="1:64" ht="50.25" customHeight="1" x14ac:dyDescent="0.25">
      <c r="A106" s="28" t="s">
        <v>191</v>
      </c>
      <c r="B106" s="14" t="s">
        <v>194</v>
      </c>
      <c r="C106" s="30" t="s">
        <v>24</v>
      </c>
      <c r="D106" s="30" t="s">
        <v>96</v>
      </c>
      <c r="E106" s="31">
        <f t="shared" si="573"/>
        <v>3152.8</v>
      </c>
      <c r="F106" s="31">
        <f t="shared" ref="F106:F107" si="596">K106+P106+U106+Z106+AE106+AJ106+AO106+AT106+AY106</f>
        <v>0</v>
      </c>
      <c r="G106" s="31">
        <f t="shared" ref="G106:G107" si="597">L106+Q106+V106+AA106+AF106+AK106+AP106+AU106+AZ106</f>
        <v>0</v>
      </c>
      <c r="H106" s="31">
        <f t="shared" ref="H106:H107" si="598">M106+R106+W106+AB106+AG106+AL106+AQ106+AV106+BA106</f>
        <v>3121.3</v>
      </c>
      <c r="I106" s="31">
        <f t="shared" ref="I106:I107" si="599">N106+S106+X106+AC106+AH106+AM106+AR106+AW106+BB106</f>
        <v>31.5</v>
      </c>
      <c r="J106" s="33">
        <f t="shared" si="572"/>
        <v>0</v>
      </c>
      <c r="K106" s="40">
        <v>0</v>
      </c>
      <c r="L106" s="40">
        <v>0</v>
      </c>
      <c r="M106" s="33">
        <v>0</v>
      </c>
      <c r="N106" s="40">
        <v>0</v>
      </c>
      <c r="O106" s="48">
        <f t="shared" ref="O106:O107" si="600">SUM(P106:S106)</f>
        <v>3152.8</v>
      </c>
      <c r="P106" s="47">
        <v>0</v>
      </c>
      <c r="Q106" s="40">
        <v>0</v>
      </c>
      <c r="R106" s="41">
        <f>3622.3-501</f>
        <v>3121.3</v>
      </c>
      <c r="S106" s="41">
        <f>36.6-5.1</f>
        <v>31.5</v>
      </c>
      <c r="T106" s="46">
        <f t="shared" ref="T106:T107" si="601">SUM(U106:X106)</f>
        <v>0</v>
      </c>
      <c r="U106" s="47">
        <v>0</v>
      </c>
      <c r="V106" s="40">
        <v>0</v>
      </c>
      <c r="W106" s="40">
        <v>0</v>
      </c>
      <c r="X106" s="40">
        <v>0</v>
      </c>
      <c r="Y106" s="46">
        <f t="shared" ref="Y106:Y107" si="602">SUM(Z106:AC106)</f>
        <v>0</v>
      </c>
      <c r="Z106" s="47">
        <v>0</v>
      </c>
      <c r="AA106" s="40">
        <v>0</v>
      </c>
      <c r="AB106" s="40">
        <v>0</v>
      </c>
      <c r="AC106" s="40">
        <v>0</v>
      </c>
      <c r="AD106" s="46">
        <f t="shared" ref="AD106:AD107" si="603">SUM(AE106:AH106)</f>
        <v>0</v>
      </c>
      <c r="AE106" s="47">
        <v>0</v>
      </c>
      <c r="AF106" s="40">
        <v>0</v>
      </c>
      <c r="AG106" s="40">
        <v>0</v>
      </c>
      <c r="AH106" s="40">
        <v>0</v>
      </c>
      <c r="AI106" s="46">
        <f t="shared" ref="AI106:AI107" si="604">SUM(AJ106:AM106)</f>
        <v>0</v>
      </c>
      <c r="AJ106" s="47">
        <v>0</v>
      </c>
      <c r="AK106" s="40">
        <v>0</v>
      </c>
      <c r="AL106" s="40">
        <v>0</v>
      </c>
      <c r="AM106" s="40">
        <v>0</v>
      </c>
      <c r="AN106" s="46">
        <f t="shared" ref="AN106:AN107" si="605">SUM(AO106:AR106)</f>
        <v>0</v>
      </c>
      <c r="AO106" s="47">
        <v>0</v>
      </c>
      <c r="AP106" s="40">
        <v>0</v>
      </c>
      <c r="AQ106" s="40">
        <v>0</v>
      </c>
      <c r="AR106" s="40">
        <v>0</v>
      </c>
      <c r="AS106" s="46">
        <f t="shared" ref="AS106:AS107" si="606">SUM(AT106:AW106)</f>
        <v>0</v>
      </c>
      <c r="AT106" s="47">
        <v>0</v>
      </c>
      <c r="AU106" s="40">
        <v>0</v>
      </c>
      <c r="AV106" s="40">
        <v>0</v>
      </c>
      <c r="AW106" s="40">
        <v>0</v>
      </c>
      <c r="AX106" s="46">
        <f t="shared" ref="AX106:AX107" si="607">SUM(AY106:BB106)</f>
        <v>0</v>
      </c>
      <c r="AY106" s="47">
        <v>0</v>
      </c>
      <c r="AZ106" s="40">
        <v>0</v>
      </c>
      <c r="BA106" s="40">
        <v>0</v>
      </c>
      <c r="BB106" s="40">
        <v>0</v>
      </c>
      <c r="BC106" s="46">
        <f t="shared" ref="BC106:BC107" si="608">SUM(BD106:BG106)</f>
        <v>0</v>
      </c>
      <c r="BD106" s="47">
        <v>0</v>
      </c>
      <c r="BE106" s="40">
        <v>0</v>
      </c>
      <c r="BF106" s="40">
        <v>0</v>
      </c>
      <c r="BG106" s="40">
        <v>0</v>
      </c>
      <c r="BH106" s="46">
        <f t="shared" ref="BH106:BH107" si="609">SUM(BI106:BL106)</f>
        <v>0</v>
      </c>
      <c r="BI106" s="47">
        <v>0</v>
      </c>
      <c r="BJ106" s="40">
        <v>0</v>
      </c>
      <c r="BK106" s="40">
        <v>0</v>
      </c>
      <c r="BL106" s="40">
        <v>0</v>
      </c>
    </row>
    <row r="107" spans="1:64" ht="50.25" customHeight="1" x14ac:dyDescent="0.25">
      <c r="A107" s="28" t="s">
        <v>192</v>
      </c>
      <c r="B107" s="14" t="s">
        <v>195</v>
      </c>
      <c r="C107" s="30" t="s">
        <v>24</v>
      </c>
      <c r="D107" s="30" t="s">
        <v>96</v>
      </c>
      <c r="E107" s="31">
        <f t="shared" si="573"/>
        <v>10916.7</v>
      </c>
      <c r="F107" s="31">
        <f t="shared" si="596"/>
        <v>0</v>
      </c>
      <c r="G107" s="31">
        <f t="shared" si="597"/>
        <v>0</v>
      </c>
      <c r="H107" s="31">
        <f t="shared" si="598"/>
        <v>10807.5</v>
      </c>
      <c r="I107" s="31">
        <f t="shared" si="599"/>
        <v>109.2</v>
      </c>
      <c r="J107" s="33">
        <f t="shared" si="572"/>
        <v>0</v>
      </c>
      <c r="K107" s="40">
        <v>0</v>
      </c>
      <c r="L107" s="40">
        <v>0</v>
      </c>
      <c r="M107" s="33">
        <v>0</v>
      </c>
      <c r="N107" s="40">
        <v>0</v>
      </c>
      <c r="O107" s="48">
        <f t="shared" si="600"/>
        <v>10916.7</v>
      </c>
      <c r="P107" s="47">
        <v>0</v>
      </c>
      <c r="Q107" s="40">
        <v>0</v>
      </c>
      <c r="R107" s="41">
        <v>10807.5</v>
      </c>
      <c r="S107" s="41">
        <v>109.2</v>
      </c>
      <c r="T107" s="46">
        <f t="shared" si="601"/>
        <v>0</v>
      </c>
      <c r="U107" s="47">
        <v>0</v>
      </c>
      <c r="V107" s="40">
        <v>0</v>
      </c>
      <c r="W107" s="40">
        <v>0</v>
      </c>
      <c r="X107" s="40">
        <v>0</v>
      </c>
      <c r="Y107" s="46">
        <f t="shared" si="602"/>
        <v>0</v>
      </c>
      <c r="Z107" s="47">
        <v>0</v>
      </c>
      <c r="AA107" s="40">
        <v>0</v>
      </c>
      <c r="AB107" s="40">
        <v>0</v>
      </c>
      <c r="AC107" s="40">
        <v>0</v>
      </c>
      <c r="AD107" s="46">
        <f t="shared" si="603"/>
        <v>0</v>
      </c>
      <c r="AE107" s="47">
        <v>0</v>
      </c>
      <c r="AF107" s="40">
        <v>0</v>
      </c>
      <c r="AG107" s="40">
        <v>0</v>
      </c>
      <c r="AH107" s="40">
        <v>0</v>
      </c>
      <c r="AI107" s="46">
        <f t="shared" si="604"/>
        <v>0</v>
      </c>
      <c r="AJ107" s="47">
        <v>0</v>
      </c>
      <c r="AK107" s="40">
        <v>0</v>
      </c>
      <c r="AL107" s="40">
        <v>0</v>
      </c>
      <c r="AM107" s="40">
        <v>0</v>
      </c>
      <c r="AN107" s="46">
        <f t="shared" si="605"/>
        <v>0</v>
      </c>
      <c r="AO107" s="47">
        <v>0</v>
      </c>
      <c r="AP107" s="40">
        <v>0</v>
      </c>
      <c r="AQ107" s="40">
        <v>0</v>
      </c>
      <c r="AR107" s="40">
        <v>0</v>
      </c>
      <c r="AS107" s="46">
        <f t="shared" si="606"/>
        <v>0</v>
      </c>
      <c r="AT107" s="47">
        <v>0</v>
      </c>
      <c r="AU107" s="40">
        <v>0</v>
      </c>
      <c r="AV107" s="40">
        <v>0</v>
      </c>
      <c r="AW107" s="40">
        <v>0</v>
      </c>
      <c r="AX107" s="46">
        <f t="shared" si="607"/>
        <v>0</v>
      </c>
      <c r="AY107" s="47">
        <v>0</v>
      </c>
      <c r="AZ107" s="40">
        <v>0</v>
      </c>
      <c r="BA107" s="40">
        <v>0</v>
      </c>
      <c r="BB107" s="40">
        <v>0</v>
      </c>
      <c r="BC107" s="46">
        <f t="shared" si="608"/>
        <v>0</v>
      </c>
      <c r="BD107" s="47">
        <v>0</v>
      </c>
      <c r="BE107" s="40">
        <v>0</v>
      </c>
      <c r="BF107" s="40">
        <v>0</v>
      </c>
      <c r="BG107" s="40">
        <v>0</v>
      </c>
      <c r="BH107" s="46">
        <f t="shared" si="609"/>
        <v>0</v>
      </c>
      <c r="BI107" s="47">
        <v>0</v>
      </c>
      <c r="BJ107" s="40">
        <v>0</v>
      </c>
      <c r="BK107" s="40">
        <v>0</v>
      </c>
      <c r="BL107" s="40">
        <v>0</v>
      </c>
    </row>
    <row r="108" spans="1:64" ht="75.75" customHeight="1" x14ac:dyDescent="0.25">
      <c r="A108" s="28" t="s">
        <v>203</v>
      </c>
      <c r="B108" s="14" t="s">
        <v>204</v>
      </c>
      <c r="C108" s="30" t="s">
        <v>24</v>
      </c>
      <c r="D108" s="30" t="s">
        <v>38</v>
      </c>
      <c r="E108" s="31">
        <f t="shared" si="573"/>
        <v>9245</v>
      </c>
      <c r="F108" s="31">
        <f t="shared" ref="F108" si="610">K108+P108+U108+Z108+AE108+AJ108+AO108+AT108+AY108</f>
        <v>0</v>
      </c>
      <c r="G108" s="31">
        <f t="shared" ref="G108" si="611">L108+Q108+V108+AA108+AF108+AK108+AP108+AU108+AZ108</f>
        <v>0</v>
      </c>
      <c r="H108" s="31">
        <f t="shared" ref="H108" si="612">M108+R108+W108+AB108+AG108+AL108+AQ108+AV108+BA108</f>
        <v>9245</v>
      </c>
      <c r="I108" s="31">
        <f t="shared" ref="I108:I112" si="613">N108+S108+X108+AC108+AH108+AM108+AR108+AW108+BB108</f>
        <v>0</v>
      </c>
      <c r="J108" s="33">
        <f t="shared" ref="J108:J111" si="614">M108+N108</f>
        <v>0</v>
      </c>
      <c r="K108" s="40">
        <v>0</v>
      </c>
      <c r="L108" s="40">
        <v>0</v>
      </c>
      <c r="M108" s="33">
        <v>0</v>
      </c>
      <c r="N108" s="40">
        <v>0</v>
      </c>
      <c r="O108" s="48">
        <f t="shared" ref="O108" si="615">SUM(P108:S108)</f>
        <v>9245</v>
      </c>
      <c r="P108" s="47">
        <v>0</v>
      </c>
      <c r="Q108" s="40">
        <v>0</v>
      </c>
      <c r="R108" s="41">
        <f>9578.8-333.8</f>
        <v>9245</v>
      </c>
      <c r="S108" s="41">
        <v>0</v>
      </c>
      <c r="T108" s="46">
        <f t="shared" ref="T108" si="616">SUM(U108:X108)</f>
        <v>0</v>
      </c>
      <c r="U108" s="47">
        <v>0</v>
      </c>
      <c r="V108" s="40">
        <v>0</v>
      </c>
      <c r="W108" s="40">
        <v>0</v>
      </c>
      <c r="X108" s="40">
        <v>0</v>
      </c>
      <c r="Y108" s="46">
        <f t="shared" ref="Y108" si="617">SUM(Z108:AC108)</f>
        <v>0</v>
      </c>
      <c r="Z108" s="47">
        <v>0</v>
      </c>
      <c r="AA108" s="40">
        <v>0</v>
      </c>
      <c r="AB108" s="40">
        <v>0</v>
      </c>
      <c r="AC108" s="40">
        <v>0</v>
      </c>
      <c r="AD108" s="46">
        <f t="shared" ref="AD108" si="618">SUM(AE108:AH108)</f>
        <v>0</v>
      </c>
      <c r="AE108" s="47">
        <v>0</v>
      </c>
      <c r="AF108" s="40">
        <v>0</v>
      </c>
      <c r="AG108" s="40">
        <v>0</v>
      </c>
      <c r="AH108" s="40">
        <v>0</v>
      </c>
      <c r="AI108" s="46">
        <f t="shared" ref="AI108" si="619">SUM(AJ108:AM108)</f>
        <v>0</v>
      </c>
      <c r="AJ108" s="47">
        <v>0</v>
      </c>
      <c r="AK108" s="40">
        <v>0</v>
      </c>
      <c r="AL108" s="40">
        <v>0</v>
      </c>
      <c r="AM108" s="40">
        <v>0</v>
      </c>
      <c r="AN108" s="46">
        <f t="shared" ref="AN108" si="620">SUM(AO108:AR108)</f>
        <v>0</v>
      </c>
      <c r="AO108" s="47">
        <v>0</v>
      </c>
      <c r="AP108" s="40">
        <v>0</v>
      </c>
      <c r="AQ108" s="40">
        <v>0</v>
      </c>
      <c r="AR108" s="40">
        <v>0</v>
      </c>
      <c r="AS108" s="46">
        <f t="shared" ref="AS108" si="621">SUM(AT108:AW108)</f>
        <v>0</v>
      </c>
      <c r="AT108" s="47">
        <v>0</v>
      </c>
      <c r="AU108" s="40">
        <v>0</v>
      </c>
      <c r="AV108" s="40">
        <v>0</v>
      </c>
      <c r="AW108" s="40">
        <v>0</v>
      </c>
      <c r="AX108" s="46">
        <f t="shared" ref="AX108" si="622">SUM(AY108:BB108)</f>
        <v>0</v>
      </c>
      <c r="AY108" s="47">
        <v>0</v>
      </c>
      <c r="AZ108" s="40">
        <v>0</v>
      </c>
      <c r="BA108" s="40">
        <v>0</v>
      </c>
      <c r="BB108" s="40">
        <v>0</v>
      </c>
      <c r="BC108" s="46">
        <f t="shared" ref="BC108" si="623">SUM(BD108:BG108)</f>
        <v>0</v>
      </c>
      <c r="BD108" s="47">
        <v>0</v>
      </c>
      <c r="BE108" s="40">
        <v>0</v>
      </c>
      <c r="BF108" s="40">
        <v>0</v>
      </c>
      <c r="BG108" s="40">
        <v>0</v>
      </c>
      <c r="BH108" s="46">
        <f t="shared" ref="BH108" si="624">SUM(BI108:BL108)</f>
        <v>0</v>
      </c>
      <c r="BI108" s="47">
        <v>0</v>
      </c>
      <c r="BJ108" s="40">
        <v>0</v>
      </c>
      <c r="BK108" s="40">
        <v>0</v>
      </c>
      <c r="BL108" s="40">
        <v>0</v>
      </c>
    </row>
    <row r="109" spans="1:64" ht="58.5" customHeight="1" x14ac:dyDescent="0.25">
      <c r="A109" s="28" t="s">
        <v>207</v>
      </c>
      <c r="B109" s="14" t="s">
        <v>206</v>
      </c>
      <c r="C109" s="30" t="s">
        <v>24</v>
      </c>
      <c r="D109" s="30" t="s">
        <v>24</v>
      </c>
      <c r="E109" s="31">
        <f>O109</f>
        <v>1503</v>
      </c>
      <c r="F109" s="31">
        <f t="shared" ref="F109:H111" si="625">P109</f>
        <v>0</v>
      </c>
      <c r="G109" s="31">
        <f t="shared" si="625"/>
        <v>0</v>
      </c>
      <c r="H109" s="31">
        <f t="shared" si="625"/>
        <v>1503</v>
      </c>
      <c r="I109" s="31">
        <f t="shared" si="613"/>
        <v>0</v>
      </c>
      <c r="J109" s="33">
        <f t="shared" si="614"/>
        <v>0</v>
      </c>
      <c r="K109" s="40">
        <v>0</v>
      </c>
      <c r="L109" s="40">
        <v>0</v>
      </c>
      <c r="M109" s="33">
        <v>0</v>
      </c>
      <c r="N109" s="40">
        <v>0</v>
      </c>
      <c r="O109" s="48">
        <f>R109</f>
        <v>1503</v>
      </c>
      <c r="P109" s="47"/>
      <c r="Q109" s="40">
        <v>0</v>
      </c>
      <c r="R109" s="41">
        <f>1880-377</f>
        <v>1503</v>
      </c>
      <c r="S109" s="41">
        <v>0</v>
      </c>
      <c r="T109" s="46">
        <f t="shared" ref="T109:T111" si="626">SUM(U109:X109)</f>
        <v>0</v>
      </c>
      <c r="U109" s="47">
        <v>0</v>
      </c>
      <c r="V109" s="40">
        <v>0</v>
      </c>
      <c r="W109" s="40">
        <v>0</v>
      </c>
      <c r="X109" s="40">
        <v>0</v>
      </c>
      <c r="Y109" s="46">
        <f t="shared" ref="Y109:Y111" si="627">SUM(Z109:AC109)</f>
        <v>0</v>
      </c>
      <c r="Z109" s="47">
        <v>0</v>
      </c>
      <c r="AA109" s="40">
        <v>0</v>
      </c>
      <c r="AB109" s="40">
        <v>0</v>
      </c>
      <c r="AC109" s="40">
        <v>0</v>
      </c>
      <c r="AD109" s="46">
        <f t="shared" ref="AD109:AD111" si="628">SUM(AE109:AH109)</f>
        <v>0</v>
      </c>
      <c r="AE109" s="47">
        <v>0</v>
      </c>
      <c r="AF109" s="40">
        <v>0</v>
      </c>
      <c r="AG109" s="40">
        <v>0</v>
      </c>
      <c r="AH109" s="40">
        <v>0</v>
      </c>
      <c r="AI109" s="46">
        <f t="shared" ref="AI109:AI111" si="629">SUM(AJ109:AM109)</f>
        <v>0</v>
      </c>
      <c r="AJ109" s="47">
        <v>0</v>
      </c>
      <c r="AK109" s="40">
        <v>0</v>
      </c>
      <c r="AL109" s="40">
        <v>0</v>
      </c>
      <c r="AM109" s="40">
        <v>0</v>
      </c>
      <c r="AN109" s="46">
        <f t="shared" ref="AN109:AN111" si="630">SUM(AO109:AR109)</f>
        <v>0</v>
      </c>
      <c r="AO109" s="47">
        <v>0</v>
      </c>
      <c r="AP109" s="40">
        <v>0</v>
      </c>
      <c r="AQ109" s="40">
        <v>0</v>
      </c>
      <c r="AR109" s="40">
        <v>0</v>
      </c>
      <c r="AS109" s="46">
        <f t="shared" ref="AS109:AS111" si="631">SUM(AT109:AW109)</f>
        <v>0</v>
      </c>
      <c r="AT109" s="47">
        <v>0</v>
      </c>
      <c r="AU109" s="40">
        <v>0</v>
      </c>
      <c r="AV109" s="40">
        <v>0</v>
      </c>
      <c r="AW109" s="40">
        <v>0</v>
      </c>
      <c r="AX109" s="46">
        <f t="shared" ref="AX109:AX111" si="632">SUM(AY109:BB109)</f>
        <v>0</v>
      </c>
      <c r="AY109" s="47">
        <v>0</v>
      </c>
      <c r="AZ109" s="40">
        <v>0</v>
      </c>
      <c r="BA109" s="40">
        <v>0</v>
      </c>
      <c r="BB109" s="40">
        <v>0</v>
      </c>
      <c r="BC109" s="46">
        <f t="shared" ref="BC109:BC111" si="633">SUM(BD109:BG109)</f>
        <v>0</v>
      </c>
      <c r="BD109" s="47">
        <v>0</v>
      </c>
      <c r="BE109" s="40">
        <v>0</v>
      </c>
      <c r="BF109" s="40">
        <v>0</v>
      </c>
      <c r="BG109" s="40">
        <v>0</v>
      </c>
      <c r="BH109" s="46">
        <f t="shared" ref="BH109:BH111" si="634">SUM(BI109:BL109)</f>
        <v>0</v>
      </c>
      <c r="BI109" s="47">
        <v>0</v>
      </c>
      <c r="BJ109" s="40">
        <v>0</v>
      </c>
      <c r="BK109" s="40">
        <v>0</v>
      </c>
      <c r="BL109" s="40">
        <v>0</v>
      </c>
    </row>
    <row r="110" spans="1:64" ht="58.5" customHeight="1" x14ac:dyDescent="0.25">
      <c r="A110" s="28" t="s">
        <v>208</v>
      </c>
      <c r="B110" s="14" t="s">
        <v>213</v>
      </c>
      <c r="C110" s="30" t="s">
        <v>24</v>
      </c>
      <c r="D110" s="30" t="s">
        <v>24</v>
      </c>
      <c r="E110" s="31">
        <f>O110</f>
        <v>5315.6</v>
      </c>
      <c r="F110" s="31"/>
      <c r="G110" s="31">
        <f t="shared" si="625"/>
        <v>0</v>
      </c>
      <c r="H110" s="31">
        <f t="shared" si="625"/>
        <v>5315.6</v>
      </c>
      <c r="I110" s="31">
        <f t="shared" si="613"/>
        <v>0</v>
      </c>
      <c r="J110" s="33">
        <f t="shared" si="614"/>
        <v>0</v>
      </c>
      <c r="K110" s="40">
        <v>0</v>
      </c>
      <c r="L110" s="40">
        <v>0</v>
      </c>
      <c r="M110" s="33">
        <v>0</v>
      </c>
      <c r="N110" s="40">
        <v>0</v>
      </c>
      <c r="O110" s="48">
        <f>R110</f>
        <v>5315.6</v>
      </c>
      <c r="P110" s="47"/>
      <c r="Q110" s="40">
        <v>0</v>
      </c>
      <c r="R110" s="41">
        <f>5480-164.4</f>
        <v>5315.6</v>
      </c>
      <c r="S110" s="41">
        <v>0</v>
      </c>
      <c r="T110" s="46">
        <f t="shared" si="626"/>
        <v>0</v>
      </c>
      <c r="U110" s="47">
        <v>0</v>
      </c>
      <c r="V110" s="40">
        <v>0</v>
      </c>
      <c r="W110" s="40">
        <v>0</v>
      </c>
      <c r="X110" s="40">
        <v>0</v>
      </c>
      <c r="Y110" s="46">
        <f t="shared" si="627"/>
        <v>0</v>
      </c>
      <c r="Z110" s="47">
        <v>0</v>
      </c>
      <c r="AA110" s="40">
        <v>0</v>
      </c>
      <c r="AB110" s="40">
        <v>0</v>
      </c>
      <c r="AC110" s="40">
        <v>0</v>
      </c>
      <c r="AD110" s="46">
        <f t="shared" si="628"/>
        <v>0</v>
      </c>
      <c r="AE110" s="47">
        <v>0</v>
      </c>
      <c r="AF110" s="40">
        <v>0</v>
      </c>
      <c r="AG110" s="40">
        <v>0</v>
      </c>
      <c r="AH110" s="40">
        <v>0</v>
      </c>
      <c r="AI110" s="46">
        <f t="shared" si="629"/>
        <v>0</v>
      </c>
      <c r="AJ110" s="47">
        <v>0</v>
      </c>
      <c r="AK110" s="40">
        <v>0</v>
      </c>
      <c r="AL110" s="40">
        <v>0</v>
      </c>
      <c r="AM110" s="40">
        <v>0</v>
      </c>
      <c r="AN110" s="46">
        <f t="shared" si="630"/>
        <v>0</v>
      </c>
      <c r="AO110" s="47">
        <v>0</v>
      </c>
      <c r="AP110" s="40">
        <v>0</v>
      </c>
      <c r="AQ110" s="40">
        <v>0</v>
      </c>
      <c r="AR110" s="40">
        <v>0</v>
      </c>
      <c r="AS110" s="46">
        <f t="shared" si="631"/>
        <v>0</v>
      </c>
      <c r="AT110" s="47">
        <v>0</v>
      </c>
      <c r="AU110" s="40">
        <v>0</v>
      </c>
      <c r="AV110" s="40">
        <v>0</v>
      </c>
      <c r="AW110" s="40">
        <v>0</v>
      </c>
      <c r="AX110" s="46">
        <f t="shared" si="632"/>
        <v>0</v>
      </c>
      <c r="AY110" s="47">
        <v>0</v>
      </c>
      <c r="AZ110" s="40">
        <v>0</v>
      </c>
      <c r="BA110" s="40">
        <v>0</v>
      </c>
      <c r="BB110" s="40">
        <v>0</v>
      </c>
      <c r="BC110" s="46">
        <f t="shared" si="633"/>
        <v>0</v>
      </c>
      <c r="BD110" s="47">
        <v>0</v>
      </c>
      <c r="BE110" s="40">
        <v>0</v>
      </c>
      <c r="BF110" s="40">
        <v>0</v>
      </c>
      <c r="BG110" s="40">
        <v>0</v>
      </c>
      <c r="BH110" s="46">
        <f t="shared" si="634"/>
        <v>0</v>
      </c>
      <c r="BI110" s="47">
        <v>0</v>
      </c>
      <c r="BJ110" s="40">
        <v>0</v>
      </c>
      <c r="BK110" s="40">
        <v>0</v>
      </c>
      <c r="BL110" s="40">
        <v>0</v>
      </c>
    </row>
    <row r="111" spans="1:64" ht="43.5" customHeight="1" x14ac:dyDescent="0.25">
      <c r="A111" s="28" t="s">
        <v>216</v>
      </c>
      <c r="B111" s="14" t="s">
        <v>223</v>
      </c>
      <c r="C111" s="30" t="s">
        <v>24</v>
      </c>
      <c r="D111" s="30" t="s">
        <v>96</v>
      </c>
      <c r="E111" s="31">
        <f>O111</f>
        <v>3725.2</v>
      </c>
      <c r="F111" s="31"/>
      <c r="G111" s="31">
        <f t="shared" si="625"/>
        <v>0</v>
      </c>
      <c r="H111" s="31">
        <f t="shared" ref="H111" si="635">R111</f>
        <v>3688</v>
      </c>
      <c r="I111" s="31">
        <f t="shared" si="613"/>
        <v>37.200000000000003</v>
      </c>
      <c r="J111" s="33">
        <f t="shared" si="614"/>
        <v>0</v>
      </c>
      <c r="K111" s="40">
        <v>0</v>
      </c>
      <c r="L111" s="40">
        <v>0</v>
      </c>
      <c r="M111" s="33">
        <v>0</v>
      </c>
      <c r="N111" s="40">
        <v>0</v>
      </c>
      <c r="O111" s="48">
        <f t="shared" ref="O111" si="636">SUM(P111:S111)</f>
        <v>3725.2</v>
      </c>
      <c r="P111" s="47"/>
      <c r="Q111" s="40">
        <v>0</v>
      </c>
      <c r="R111" s="41">
        <f>3922.1-234.1</f>
        <v>3688</v>
      </c>
      <c r="S111" s="41">
        <f>39.6-2.4</f>
        <v>37.200000000000003</v>
      </c>
      <c r="T111" s="46">
        <f t="shared" si="626"/>
        <v>0</v>
      </c>
      <c r="U111" s="47">
        <v>0</v>
      </c>
      <c r="V111" s="40">
        <v>0</v>
      </c>
      <c r="W111" s="40">
        <v>0</v>
      </c>
      <c r="X111" s="40">
        <v>0</v>
      </c>
      <c r="Y111" s="46">
        <f t="shared" si="627"/>
        <v>0</v>
      </c>
      <c r="Z111" s="47">
        <v>0</v>
      </c>
      <c r="AA111" s="40">
        <v>0</v>
      </c>
      <c r="AB111" s="40">
        <v>0</v>
      </c>
      <c r="AC111" s="40">
        <v>0</v>
      </c>
      <c r="AD111" s="46">
        <f t="shared" si="628"/>
        <v>0</v>
      </c>
      <c r="AE111" s="47">
        <v>0</v>
      </c>
      <c r="AF111" s="40">
        <v>0</v>
      </c>
      <c r="AG111" s="40">
        <v>0</v>
      </c>
      <c r="AH111" s="40">
        <v>0</v>
      </c>
      <c r="AI111" s="46">
        <f t="shared" si="629"/>
        <v>0</v>
      </c>
      <c r="AJ111" s="47">
        <v>0</v>
      </c>
      <c r="AK111" s="40">
        <v>0</v>
      </c>
      <c r="AL111" s="40">
        <v>0</v>
      </c>
      <c r="AM111" s="40">
        <v>0</v>
      </c>
      <c r="AN111" s="46">
        <f t="shared" si="630"/>
        <v>0</v>
      </c>
      <c r="AO111" s="47">
        <v>0</v>
      </c>
      <c r="AP111" s="40">
        <v>0</v>
      </c>
      <c r="AQ111" s="40">
        <v>0</v>
      </c>
      <c r="AR111" s="40">
        <v>0</v>
      </c>
      <c r="AS111" s="46">
        <f t="shared" si="631"/>
        <v>0</v>
      </c>
      <c r="AT111" s="47">
        <v>0</v>
      </c>
      <c r="AU111" s="40">
        <v>0</v>
      </c>
      <c r="AV111" s="40">
        <v>0</v>
      </c>
      <c r="AW111" s="40">
        <v>0</v>
      </c>
      <c r="AX111" s="46">
        <f t="shared" si="632"/>
        <v>0</v>
      </c>
      <c r="AY111" s="47">
        <v>0</v>
      </c>
      <c r="AZ111" s="40">
        <v>0</v>
      </c>
      <c r="BA111" s="40">
        <v>0</v>
      </c>
      <c r="BB111" s="40">
        <v>0</v>
      </c>
      <c r="BC111" s="46">
        <f t="shared" si="633"/>
        <v>0</v>
      </c>
      <c r="BD111" s="47">
        <v>0</v>
      </c>
      <c r="BE111" s="40">
        <v>0</v>
      </c>
      <c r="BF111" s="40">
        <v>0</v>
      </c>
      <c r="BG111" s="40">
        <v>0</v>
      </c>
      <c r="BH111" s="46">
        <f t="shared" si="634"/>
        <v>0</v>
      </c>
      <c r="BI111" s="47">
        <v>0</v>
      </c>
      <c r="BJ111" s="40">
        <v>0</v>
      </c>
      <c r="BK111" s="40">
        <v>0</v>
      </c>
      <c r="BL111" s="40">
        <v>0</v>
      </c>
    </row>
    <row r="112" spans="1:64" ht="43.5" customHeight="1" x14ac:dyDescent="0.25">
      <c r="A112" s="63" t="s">
        <v>229</v>
      </c>
      <c r="B112" s="69" t="s">
        <v>276</v>
      </c>
      <c r="C112" s="64" t="s">
        <v>24</v>
      </c>
      <c r="D112" s="30" t="s">
        <v>24</v>
      </c>
      <c r="E112" s="31">
        <f t="shared" ref="E112" si="637">J112+O112+T112+Y112+AD112+AI112+AN112+AS112+AX112</f>
        <v>6248.7</v>
      </c>
      <c r="F112" s="31">
        <f t="shared" ref="F112" si="638">K112+P112+U112+Z112+AE112+AJ112+AO112+AT112+AY112</f>
        <v>0</v>
      </c>
      <c r="G112" s="31">
        <f>L112+Q112+V112+AA112+AF112+AK112+AP112+AU112+AZ112</f>
        <v>5936.2</v>
      </c>
      <c r="H112" s="31">
        <f t="shared" ref="H112" si="639">M112+R112+W112+AB112+AG112+AL112+AQ112+AV112+BA112</f>
        <v>312.5</v>
      </c>
      <c r="I112" s="31">
        <f t="shared" si="613"/>
        <v>0</v>
      </c>
      <c r="J112" s="33">
        <f t="shared" ref="J112:J119" si="640">M112+N112</f>
        <v>0</v>
      </c>
      <c r="K112" s="40">
        <v>0</v>
      </c>
      <c r="L112" s="40">
        <v>0</v>
      </c>
      <c r="M112" s="33">
        <v>0</v>
      </c>
      <c r="N112" s="40">
        <v>0</v>
      </c>
      <c r="O112" s="48">
        <f t="shared" ref="O112:O116" si="641">SUM(P112:S112)</f>
        <v>0</v>
      </c>
      <c r="P112" s="47"/>
      <c r="Q112" s="40">
        <v>0</v>
      </c>
      <c r="R112" s="41">
        <v>0</v>
      </c>
      <c r="S112" s="41">
        <v>0</v>
      </c>
      <c r="T112" s="48">
        <f t="shared" ref="T112:T116" si="642">SUM(U112:X112)</f>
        <v>6248.7</v>
      </c>
      <c r="U112" s="47">
        <v>0</v>
      </c>
      <c r="V112" s="70">
        <v>5936.2</v>
      </c>
      <c r="W112" s="70">
        <v>312.5</v>
      </c>
      <c r="X112" s="65">
        <v>0</v>
      </c>
      <c r="Y112" s="46">
        <f t="shared" ref="Y112:Y116" si="643">SUM(Z112:AC112)</f>
        <v>0</v>
      </c>
      <c r="Z112" s="47">
        <v>0</v>
      </c>
      <c r="AA112" s="40">
        <v>0</v>
      </c>
      <c r="AB112" s="40">
        <v>0</v>
      </c>
      <c r="AC112" s="40">
        <v>0</v>
      </c>
      <c r="AD112" s="46">
        <f t="shared" ref="AD112:AD116" si="644">SUM(AE112:AH112)</f>
        <v>0</v>
      </c>
      <c r="AE112" s="47">
        <v>0</v>
      </c>
      <c r="AF112" s="40">
        <v>0</v>
      </c>
      <c r="AG112" s="40">
        <v>0</v>
      </c>
      <c r="AH112" s="40">
        <v>0</v>
      </c>
      <c r="AI112" s="46">
        <f t="shared" ref="AI112:AI116" si="645">SUM(AJ112:AM112)</f>
        <v>0</v>
      </c>
      <c r="AJ112" s="47">
        <v>0</v>
      </c>
      <c r="AK112" s="40">
        <v>0</v>
      </c>
      <c r="AL112" s="40">
        <v>0</v>
      </c>
      <c r="AM112" s="40">
        <v>0</v>
      </c>
      <c r="AN112" s="46">
        <f t="shared" ref="AN112:AN116" si="646">SUM(AO112:AR112)</f>
        <v>0</v>
      </c>
      <c r="AO112" s="47">
        <v>0</v>
      </c>
      <c r="AP112" s="40">
        <v>0</v>
      </c>
      <c r="AQ112" s="40">
        <v>0</v>
      </c>
      <c r="AR112" s="40">
        <v>0</v>
      </c>
      <c r="AS112" s="46">
        <f t="shared" ref="AS112:AS116" si="647">SUM(AT112:AW112)</f>
        <v>0</v>
      </c>
      <c r="AT112" s="47">
        <v>0</v>
      </c>
      <c r="AU112" s="40">
        <v>0</v>
      </c>
      <c r="AV112" s="40">
        <v>0</v>
      </c>
      <c r="AW112" s="40">
        <v>0</v>
      </c>
      <c r="AX112" s="46">
        <f t="shared" ref="AX112:AX116" si="648">SUM(AY112:BB112)</f>
        <v>0</v>
      </c>
      <c r="AY112" s="47">
        <v>0</v>
      </c>
      <c r="AZ112" s="40">
        <v>0</v>
      </c>
      <c r="BA112" s="40">
        <v>0</v>
      </c>
      <c r="BB112" s="40">
        <v>0</v>
      </c>
      <c r="BC112" s="46">
        <f t="shared" ref="BC112:BC116" si="649">SUM(BD112:BG112)</f>
        <v>0</v>
      </c>
      <c r="BD112" s="47">
        <v>0</v>
      </c>
      <c r="BE112" s="40">
        <v>0</v>
      </c>
      <c r="BF112" s="40">
        <v>0</v>
      </c>
      <c r="BG112" s="40">
        <v>0</v>
      </c>
      <c r="BH112" s="46">
        <f t="shared" ref="BH112:BH116" si="650">SUM(BI112:BL112)</f>
        <v>0</v>
      </c>
      <c r="BI112" s="47">
        <v>0</v>
      </c>
      <c r="BJ112" s="40">
        <v>0</v>
      </c>
      <c r="BK112" s="40">
        <v>0</v>
      </c>
      <c r="BL112" s="40">
        <v>0</v>
      </c>
    </row>
    <row r="113" spans="1:64" ht="43.5" customHeight="1" x14ac:dyDescent="0.25">
      <c r="A113" s="63" t="s">
        <v>230</v>
      </c>
      <c r="B113" s="69" t="s">
        <v>277</v>
      </c>
      <c r="C113" s="64" t="s">
        <v>24</v>
      </c>
      <c r="D113" s="30" t="s">
        <v>24</v>
      </c>
      <c r="E113" s="31">
        <f t="shared" ref="E113:E119" si="651">J113+O113+T113+Y113+AD113+AI113+AN113+AS113+AX113</f>
        <v>6248.7</v>
      </c>
      <c r="F113" s="31">
        <f t="shared" ref="F113:F119" si="652">K113+P113+U113+Z113+AE113+AJ113+AO113+AT113+AY113</f>
        <v>0</v>
      </c>
      <c r="G113" s="31">
        <f t="shared" ref="G113:G116" si="653">L113+Q113+V113+AA113+AF113+AK113+AP113+AU113+AZ113</f>
        <v>5936.2</v>
      </c>
      <c r="H113" s="31">
        <f t="shared" ref="H113:H119" si="654">M113+R113+W113+AB113+AG113+AL113+AQ113+AV113+BA113</f>
        <v>312.5</v>
      </c>
      <c r="I113" s="31">
        <f t="shared" ref="I113:I119" si="655">N113+S113+X113+AC113+AH113+AM113+AR113+AW113+BB113</f>
        <v>0</v>
      </c>
      <c r="J113" s="33">
        <f t="shared" si="640"/>
        <v>0</v>
      </c>
      <c r="K113" s="40">
        <v>0</v>
      </c>
      <c r="L113" s="40">
        <v>0</v>
      </c>
      <c r="M113" s="33">
        <v>0</v>
      </c>
      <c r="N113" s="40">
        <v>0</v>
      </c>
      <c r="O113" s="48">
        <f t="shared" si="641"/>
        <v>0</v>
      </c>
      <c r="P113" s="47"/>
      <c r="Q113" s="40">
        <v>0</v>
      </c>
      <c r="R113" s="41">
        <v>0</v>
      </c>
      <c r="S113" s="41">
        <v>0</v>
      </c>
      <c r="T113" s="48">
        <f t="shared" si="642"/>
        <v>6248.7</v>
      </c>
      <c r="U113" s="47">
        <v>0</v>
      </c>
      <c r="V113" s="70">
        <v>5936.2</v>
      </c>
      <c r="W113" s="70">
        <v>312.5</v>
      </c>
      <c r="X113" s="65">
        <v>0</v>
      </c>
      <c r="Y113" s="46">
        <f t="shared" si="643"/>
        <v>0</v>
      </c>
      <c r="Z113" s="47">
        <v>0</v>
      </c>
      <c r="AA113" s="40">
        <v>0</v>
      </c>
      <c r="AB113" s="40">
        <v>0</v>
      </c>
      <c r="AC113" s="40">
        <v>0</v>
      </c>
      <c r="AD113" s="46">
        <f t="shared" si="644"/>
        <v>0</v>
      </c>
      <c r="AE113" s="47">
        <v>0</v>
      </c>
      <c r="AF113" s="40">
        <v>0</v>
      </c>
      <c r="AG113" s="40">
        <v>0</v>
      </c>
      <c r="AH113" s="40">
        <v>0</v>
      </c>
      <c r="AI113" s="46">
        <f t="shared" si="645"/>
        <v>0</v>
      </c>
      <c r="AJ113" s="47">
        <v>0</v>
      </c>
      <c r="AK113" s="40">
        <v>0</v>
      </c>
      <c r="AL113" s="40">
        <v>0</v>
      </c>
      <c r="AM113" s="40">
        <v>0</v>
      </c>
      <c r="AN113" s="46">
        <f t="shared" si="646"/>
        <v>0</v>
      </c>
      <c r="AO113" s="47">
        <v>0</v>
      </c>
      <c r="AP113" s="40">
        <v>0</v>
      </c>
      <c r="AQ113" s="40">
        <v>0</v>
      </c>
      <c r="AR113" s="40">
        <v>0</v>
      </c>
      <c r="AS113" s="46">
        <f t="shared" si="647"/>
        <v>0</v>
      </c>
      <c r="AT113" s="47">
        <v>0</v>
      </c>
      <c r="AU113" s="40">
        <v>0</v>
      </c>
      <c r="AV113" s="40">
        <v>0</v>
      </c>
      <c r="AW113" s="40">
        <v>0</v>
      </c>
      <c r="AX113" s="46">
        <f t="shared" si="648"/>
        <v>0</v>
      </c>
      <c r="AY113" s="47">
        <v>0</v>
      </c>
      <c r="AZ113" s="40">
        <v>0</v>
      </c>
      <c r="BA113" s="40">
        <v>0</v>
      </c>
      <c r="BB113" s="40">
        <v>0</v>
      </c>
      <c r="BC113" s="46">
        <f t="shared" si="649"/>
        <v>0</v>
      </c>
      <c r="BD113" s="47">
        <v>0</v>
      </c>
      <c r="BE113" s="40">
        <v>0</v>
      </c>
      <c r="BF113" s="40">
        <v>0</v>
      </c>
      <c r="BG113" s="40">
        <v>0</v>
      </c>
      <c r="BH113" s="46">
        <f t="shared" si="650"/>
        <v>0</v>
      </c>
      <c r="BI113" s="47">
        <v>0</v>
      </c>
      <c r="BJ113" s="40">
        <v>0</v>
      </c>
      <c r="BK113" s="40">
        <v>0</v>
      </c>
      <c r="BL113" s="40">
        <v>0</v>
      </c>
    </row>
    <row r="114" spans="1:64" ht="43.5" customHeight="1" x14ac:dyDescent="0.25">
      <c r="A114" s="63" t="s">
        <v>231</v>
      </c>
      <c r="B114" s="69" t="s">
        <v>234</v>
      </c>
      <c r="C114" s="64" t="s">
        <v>24</v>
      </c>
      <c r="D114" s="30" t="s">
        <v>24</v>
      </c>
      <c r="E114" s="31">
        <f t="shared" si="651"/>
        <v>6058.7</v>
      </c>
      <c r="F114" s="31">
        <f t="shared" si="652"/>
        <v>0</v>
      </c>
      <c r="G114" s="31">
        <f t="shared" si="653"/>
        <v>5755.7</v>
      </c>
      <c r="H114" s="31">
        <f t="shared" si="654"/>
        <v>303</v>
      </c>
      <c r="I114" s="31">
        <f t="shared" si="655"/>
        <v>0</v>
      </c>
      <c r="J114" s="33">
        <f t="shared" si="640"/>
        <v>0</v>
      </c>
      <c r="K114" s="40">
        <v>0</v>
      </c>
      <c r="L114" s="40">
        <v>0</v>
      </c>
      <c r="M114" s="33">
        <v>0</v>
      </c>
      <c r="N114" s="40">
        <v>0</v>
      </c>
      <c r="O114" s="48">
        <f t="shared" si="641"/>
        <v>0</v>
      </c>
      <c r="P114" s="47"/>
      <c r="Q114" s="40">
        <v>0</v>
      </c>
      <c r="R114" s="41">
        <v>0</v>
      </c>
      <c r="S114" s="41">
        <v>0</v>
      </c>
      <c r="T114" s="48">
        <f t="shared" si="642"/>
        <v>6058.7</v>
      </c>
      <c r="U114" s="47">
        <v>0</v>
      </c>
      <c r="V114" s="70">
        <v>5755.7</v>
      </c>
      <c r="W114" s="70">
        <v>303</v>
      </c>
      <c r="X114" s="65">
        <v>0</v>
      </c>
      <c r="Y114" s="46">
        <f t="shared" si="643"/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 t="shared" si="644"/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 t="shared" si="645"/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 t="shared" si="646"/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 t="shared" si="647"/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 t="shared" si="648"/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 t="shared" si="649"/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 t="shared" si="650"/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43.5" customHeight="1" x14ac:dyDescent="0.25">
      <c r="A115" s="63" t="s">
        <v>232</v>
      </c>
      <c r="B115" s="69" t="s">
        <v>278</v>
      </c>
      <c r="C115" s="64" t="s">
        <v>24</v>
      </c>
      <c r="D115" s="30" t="s">
        <v>24</v>
      </c>
      <c r="E115" s="31">
        <f t="shared" si="651"/>
        <v>6058.7</v>
      </c>
      <c r="F115" s="31">
        <f t="shared" si="652"/>
        <v>0</v>
      </c>
      <c r="G115" s="31">
        <f t="shared" si="653"/>
        <v>5755.7</v>
      </c>
      <c r="H115" s="31">
        <f t="shared" si="654"/>
        <v>303</v>
      </c>
      <c r="I115" s="31">
        <f t="shared" si="655"/>
        <v>0</v>
      </c>
      <c r="J115" s="33">
        <f t="shared" si="640"/>
        <v>0</v>
      </c>
      <c r="K115" s="40">
        <v>0</v>
      </c>
      <c r="L115" s="40">
        <v>0</v>
      </c>
      <c r="M115" s="33">
        <v>0</v>
      </c>
      <c r="N115" s="40">
        <v>0</v>
      </c>
      <c r="O115" s="48">
        <f t="shared" si="641"/>
        <v>0</v>
      </c>
      <c r="P115" s="47"/>
      <c r="Q115" s="40">
        <v>0</v>
      </c>
      <c r="R115" s="41">
        <v>0</v>
      </c>
      <c r="S115" s="41">
        <v>0</v>
      </c>
      <c r="T115" s="48">
        <f t="shared" si="642"/>
        <v>6058.7</v>
      </c>
      <c r="U115" s="47">
        <v>0</v>
      </c>
      <c r="V115" s="70">
        <v>5755.7</v>
      </c>
      <c r="W115" s="70">
        <v>303</v>
      </c>
      <c r="X115" s="65">
        <v>0</v>
      </c>
      <c r="Y115" s="46">
        <f t="shared" si="643"/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si="644"/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si="645"/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si="646"/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si="647"/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si="648"/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si="649"/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si="650"/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43.5" customHeight="1" x14ac:dyDescent="0.25">
      <c r="A116" s="63" t="s">
        <v>233</v>
      </c>
      <c r="B116" s="69" t="s">
        <v>235</v>
      </c>
      <c r="C116" s="64" t="s">
        <v>24</v>
      </c>
      <c r="D116" s="30" t="s">
        <v>24</v>
      </c>
      <c r="E116" s="31">
        <f t="shared" si="651"/>
        <v>6248.7</v>
      </c>
      <c r="F116" s="31">
        <f t="shared" si="652"/>
        <v>0</v>
      </c>
      <c r="G116" s="31">
        <f t="shared" si="653"/>
        <v>5936.2</v>
      </c>
      <c r="H116" s="31">
        <f t="shared" si="654"/>
        <v>312.5</v>
      </c>
      <c r="I116" s="31">
        <f t="shared" si="655"/>
        <v>0</v>
      </c>
      <c r="J116" s="33">
        <f t="shared" si="640"/>
        <v>0</v>
      </c>
      <c r="K116" s="40">
        <v>0</v>
      </c>
      <c r="L116" s="40">
        <v>0</v>
      </c>
      <c r="M116" s="33">
        <v>0</v>
      </c>
      <c r="N116" s="40">
        <v>0</v>
      </c>
      <c r="O116" s="48">
        <f t="shared" si="641"/>
        <v>0</v>
      </c>
      <c r="P116" s="47"/>
      <c r="Q116" s="40">
        <v>0</v>
      </c>
      <c r="R116" s="41">
        <v>0</v>
      </c>
      <c r="S116" s="41">
        <v>0</v>
      </c>
      <c r="T116" s="48">
        <f t="shared" si="642"/>
        <v>6248.7</v>
      </c>
      <c r="U116" s="47">
        <v>0</v>
      </c>
      <c r="V116" s="70">
        <v>5936.2</v>
      </c>
      <c r="W116" s="70">
        <v>312.5</v>
      </c>
      <c r="X116" s="65">
        <v>0</v>
      </c>
      <c r="Y116" s="46">
        <f t="shared" si="643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644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645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646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647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648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649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650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3.5" customHeight="1" x14ac:dyDescent="0.25">
      <c r="A117" s="63" t="s">
        <v>274</v>
      </c>
      <c r="B117" s="69" t="s">
        <v>279</v>
      </c>
      <c r="C117" s="64" t="s">
        <v>24</v>
      </c>
      <c r="D117" s="30" t="s">
        <v>24</v>
      </c>
      <c r="E117" s="31">
        <f t="shared" ref="E117" si="656">J117+O117+T117+Y117+AD117+AI117+AN117+AS117+AX117</f>
        <v>6058.7</v>
      </c>
      <c r="F117" s="31">
        <f t="shared" ref="F117" si="657">K117+P117+U117+Z117+AE117+AJ117+AO117+AT117+AY117</f>
        <v>0</v>
      </c>
      <c r="G117" s="31">
        <f t="shared" ref="G117" si="658">L117+Q117+V117+AA117+AF117+AK117+AP117+AU117+AZ117</f>
        <v>5755.7</v>
      </c>
      <c r="H117" s="31">
        <f t="shared" ref="H117" si="659">M117+R117+W117+AB117+AG117+AL117+AQ117+AV117+BA117</f>
        <v>303</v>
      </c>
      <c r="I117" s="31">
        <f t="shared" ref="I117" si="660">N117+S117+X117+AC117+AH117+AM117+AR117+AW117+BB117</f>
        <v>0</v>
      </c>
      <c r="J117" s="33">
        <f t="shared" ref="J117" si="661">M117+N117</f>
        <v>0</v>
      </c>
      <c r="K117" s="40">
        <v>0</v>
      </c>
      <c r="L117" s="40">
        <v>0</v>
      </c>
      <c r="M117" s="33">
        <v>0</v>
      </c>
      <c r="N117" s="40">
        <v>0</v>
      </c>
      <c r="O117" s="48">
        <f t="shared" ref="O117" si="662">SUM(P117:S117)</f>
        <v>0</v>
      </c>
      <c r="P117" s="47"/>
      <c r="Q117" s="40">
        <v>0</v>
      </c>
      <c r="R117" s="41">
        <v>0</v>
      </c>
      <c r="S117" s="41">
        <v>0</v>
      </c>
      <c r="T117" s="48">
        <f t="shared" ref="T117" si="663">SUM(U117:X117)</f>
        <v>6058.7</v>
      </c>
      <c r="U117" s="47">
        <v>0</v>
      </c>
      <c r="V117" s="70">
        <v>5755.7</v>
      </c>
      <c r="W117" s="70">
        <v>303</v>
      </c>
      <c r="X117" s="65">
        <v>0</v>
      </c>
      <c r="Y117" s="46">
        <f t="shared" ref="Y117" si="664">SUM(Z117:AC117)</f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ref="AD117" si="665">SUM(AE117:AH117)</f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ref="AI117" si="666">SUM(AJ117:AM117)</f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ref="AN117" si="667">SUM(AO117:AR117)</f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ref="AS117" si="668">SUM(AT117:AW117)</f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ref="AX117" si="669">SUM(AY117:BB117)</f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ref="BC117" si="670">SUM(BD117:BG117)</f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ref="BH117" si="671">SUM(BI117:BL117)</f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3.5" customHeight="1" x14ac:dyDescent="0.25">
      <c r="A118" s="63" t="s">
        <v>280</v>
      </c>
      <c r="B118" s="69" t="s">
        <v>282</v>
      </c>
      <c r="C118" s="64" t="s">
        <v>24</v>
      </c>
      <c r="D118" s="30" t="s">
        <v>24</v>
      </c>
      <c r="E118" s="31">
        <f t="shared" ref="E118" si="672">J118+O118+T118+Y118+AD118+AI118+AN118+AS118+AX118</f>
        <v>6058.7</v>
      </c>
      <c r="F118" s="31">
        <f t="shared" ref="F118" si="673">K118+P118+U118+Z118+AE118+AJ118+AO118+AT118+AY118</f>
        <v>0</v>
      </c>
      <c r="G118" s="31">
        <f t="shared" ref="G118" si="674">L118+Q118+V118+AA118+AF118+AK118+AP118+AU118+AZ118</f>
        <v>5755.7</v>
      </c>
      <c r="H118" s="31">
        <f t="shared" ref="H118" si="675">M118+R118+W118+AB118+AG118+AL118+AQ118+AV118+BA118</f>
        <v>303</v>
      </c>
      <c r="I118" s="31">
        <f t="shared" ref="I118" si="676">N118+S118+X118+AC118+AH118+AM118+AR118+AW118+BB118</f>
        <v>0</v>
      </c>
      <c r="J118" s="33">
        <f t="shared" ref="J118" si="677">M118+N118</f>
        <v>0</v>
      </c>
      <c r="K118" s="40">
        <v>0</v>
      </c>
      <c r="L118" s="40">
        <v>0</v>
      </c>
      <c r="M118" s="33">
        <v>0</v>
      </c>
      <c r="N118" s="40">
        <v>0</v>
      </c>
      <c r="O118" s="48">
        <f t="shared" ref="O118" si="678">SUM(P118:S118)</f>
        <v>0</v>
      </c>
      <c r="P118" s="47"/>
      <c r="Q118" s="40">
        <v>0</v>
      </c>
      <c r="R118" s="41">
        <v>0</v>
      </c>
      <c r="S118" s="41">
        <v>0</v>
      </c>
      <c r="T118" s="48">
        <f t="shared" ref="T118" si="679">SUM(U118:X118)</f>
        <v>6058.7</v>
      </c>
      <c r="U118" s="47">
        <v>0</v>
      </c>
      <c r="V118" s="70">
        <v>5755.7</v>
      </c>
      <c r="W118" s="70">
        <v>303</v>
      </c>
      <c r="X118" s="65">
        <v>0</v>
      </c>
      <c r="Y118" s="46">
        <f t="shared" ref="Y118" si="680">SUM(Z118:AC118)</f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ref="AD118" si="681">SUM(AE118:AH118)</f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ref="AI118" si="682">SUM(AJ118:AM118)</f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ref="AN118" si="683">SUM(AO118:AR118)</f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ref="AS118" si="684">SUM(AT118:AW118)</f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ref="AX118" si="685">SUM(AY118:BB118)</f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ref="BC118" si="686">SUM(BD118:BG118)</f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ref="BH118" si="687">SUM(BI118:BL118)</f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43.5" customHeight="1" x14ac:dyDescent="0.25">
      <c r="A119" s="63" t="s">
        <v>281</v>
      </c>
      <c r="B119" s="14" t="s">
        <v>273</v>
      </c>
      <c r="C119" s="30" t="s">
        <v>24</v>
      </c>
      <c r="D119" s="30" t="s">
        <v>24</v>
      </c>
      <c r="E119" s="31">
        <f t="shared" si="651"/>
        <v>50000</v>
      </c>
      <c r="F119" s="31">
        <f t="shared" si="652"/>
        <v>0</v>
      </c>
      <c r="G119" s="31">
        <f>L119+Q119+V119+AA119+AF119+AK119+AP119+AU119+AZ119</f>
        <v>0</v>
      </c>
      <c r="H119" s="31">
        <f t="shared" si="654"/>
        <v>50000</v>
      </c>
      <c r="I119" s="31">
        <f t="shared" si="655"/>
        <v>0</v>
      </c>
      <c r="J119" s="33">
        <f t="shared" si="640"/>
        <v>0</v>
      </c>
      <c r="K119" s="40">
        <v>0</v>
      </c>
      <c r="L119" s="40">
        <v>0</v>
      </c>
      <c r="M119" s="33">
        <v>0</v>
      </c>
      <c r="N119" s="40">
        <v>0</v>
      </c>
      <c r="O119" s="48">
        <f t="shared" ref="O119" si="688">SUM(P119:S119)</f>
        <v>0</v>
      </c>
      <c r="P119" s="47"/>
      <c r="Q119" s="40">
        <v>0</v>
      </c>
      <c r="R119" s="41">
        <v>0</v>
      </c>
      <c r="S119" s="41">
        <v>0</v>
      </c>
      <c r="T119" s="48">
        <f t="shared" ref="T119" si="689">SUM(U119:X119)</f>
        <v>15000</v>
      </c>
      <c r="U119" s="47">
        <v>0</v>
      </c>
      <c r="V119" s="40">
        <v>0</v>
      </c>
      <c r="W119" s="41">
        <v>15000</v>
      </c>
      <c r="X119" s="40">
        <v>0</v>
      </c>
      <c r="Y119" s="48">
        <f t="shared" ref="Y119" si="690">SUM(Z119:AC119)</f>
        <v>15000</v>
      </c>
      <c r="Z119" s="47">
        <v>0</v>
      </c>
      <c r="AA119" s="40">
        <v>0</v>
      </c>
      <c r="AB119" s="41">
        <v>15000</v>
      </c>
      <c r="AC119" s="40">
        <v>0</v>
      </c>
      <c r="AD119" s="48">
        <f t="shared" ref="AD119" si="691">SUM(AE119:AH119)</f>
        <v>20000</v>
      </c>
      <c r="AE119" s="47">
        <v>0</v>
      </c>
      <c r="AF119" s="40">
        <v>0</v>
      </c>
      <c r="AG119" s="41">
        <v>20000</v>
      </c>
      <c r="AH119" s="40">
        <v>0</v>
      </c>
      <c r="AI119" s="47">
        <f t="shared" ref="AI119" si="692">SUM(AJ119:AM119)</f>
        <v>0</v>
      </c>
      <c r="AJ119" s="47">
        <v>0</v>
      </c>
      <c r="AK119" s="40">
        <v>0</v>
      </c>
      <c r="AL119" s="40">
        <v>0</v>
      </c>
      <c r="AM119" s="40">
        <v>0</v>
      </c>
      <c r="AN119" s="47">
        <f t="shared" ref="AN119" si="693">SUM(AO119:AR119)</f>
        <v>0</v>
      </c>
      <c r="AO119" s="47">
        <v>0</v>
      </c>
      <c r="AP119" s="40">
        <v>0</v>
      </c>
      <c r="AQ119" s="40">
        <v>0</v>
      </c>
      <c r="AR119" s="40">
        <v>0</v>
      </c>
      <c r="AS119" s="47">
        <f t="shared" ref="AS119" si="694">SUM(AT119:AW119)</f>
        <v>0</v>
      </c>
      <c r="AT119" s="47">
        <v>0</v>
      </c>
      <c r="AU119" s="40">
        <v>0</v>
      </c>
      <c r="AV119" s="40">
        <v>0</v>
      </c>
      <c r="AW119" s="40">
        <v>0</v>
      </c>
      <c r="AX119" s="47">
        <f t="shared" ref="AX119" si="695">SUM(AY119:BB119)</f>
        <v>0</v>
      </c>
      <c r="AY119" s="47">
        <v>0</v>
      </c>
      <c r="AZ119" s="40">
        <v>0</v>
      </c>
      <c r="BA119" s="40">
        <v>0</v>
      </c>
      <c r="BB119" s="40">
        <v>0</v>
      </c>
      <c r="BC119" s="47">
        <f t="shared" ref="BC119" si="696">SUM(BD119:BG119)</f>
        <v>0</v>
      </c>
      <c r="BD119" s="47">
        <v>0</v>
      </c>
      <c r="BE119" s="40">
        <v>0</v>
      </c>
      <c r="BF119" s="40">
        <v>0</v>
      </c>
      <c r="BG119" s="40">
        <v>0</v>
      </c>
      <c r="BH119" s="47">
        <f t="shared" ref="BH119" si="697">SUM(BI119:BL119)</f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31.5" customHeight="1" x14ac:dyDescent="0.25">
      <c r="A120" s="28" t="s">
        <v>127</v>
      </c>
      <c r="B120" s="82" t="s">
        <v>128</v>
      </c>
      <c r="C120" s="78"/>
      <c r="D120" s="78"/>
      <c r="E120" s="39">
        <f>SUM(E121)</f>
        <v>8379.2000000000007</v>
      </c>
      <c r="F120" s="39">
        <f t="shared" ref="F120:BL124" si="698">SUM(F121)</f>
        <v>0</v>
      </c>
      <c r="G120" s="39">
        <f t="shared" si="698"/>
        <v>8127.8</v>
      </c>
      <c r="H120" s="39">
        <f t="shared" si="698"/>
        <v>251.4</v>
      </c>
      <c r="I120" s="39">
        <f t="shared" si="698"/>
        <v>0</v>
      </c>
      <c r="J120" s="39">
        <f>SUM(J121)</f>
        <v>8379.2000000000007</v>
      </c>
      <c r="K120" s="39">
        <f t="shared" si="698"/>
        <v>0</v>
      </c>
      <c r="L120" s="39">
        <f>SUM(L121)</f>
        <v>8127.8</v>
      </c>
      <c r="M120" s="39">
        <f>SUM(M121)</f>
        <v>251.4</v>
      </c>
      <c r="N120" s="39">
        <f t="shared" si="698"/>
        <v>0</v>
      </c>
      <c r="O120" s="39">
        <f t="shared" si="698"/>
        <v>0</v>
      </c>
      <c r="P120" s="39">
        <f t="shared" si="698"/>
        <v>0</v>
      </c>
      <c r="Q120" s="39">
        <f t="shared" si="698"/>
        <v>0</v>
      </c>
      <c r="R120" s="39">
        <f t="shared" si="698"/>
        <v>0</v>
      </c>
      <c r="S120" s="39">
        <f t="shared" si="698"/>
        <v>0</v>
      </c>
      <c r="T120" s="45">
        <f t="shared" si="698"/>
        <v>0</v>
      </c>
      <c r="U120" s="45">
        <f t="shared" si="698"/>
        <v>0</v>
      </c>
      <c r="V120" s="45">
        <f t="shared" si="698"/>
        <v>0</v>
      </c>
      <c r="W120" s="45">
        <f t="shared" si="698"/>
        <v>0</v>
      </c>
      <c r="X120" s="39">
        <f t="shared" si="698"/>
        <v>0</v>
      </c>
      <c r="Y120" s="39">
        <f t="shared" si="698"/>
        <v>0</v>
      </c>
      <c r="Z120" s="39">
        <f t="shared" si="698"/>
        <v>0</v>
      </c>
      <c r="AA120" s="39">
        <f t="shared" si="698"/>
        <v>0</v>
      </c>
      <c r="AB120" s="39">
        <f t="shared" si="698"/>
        <v>0</v>
      </c>
      <c r="AC120" s="39">
        <f t="shared" si="698"/>
        <v>0</v>
      </c>
      <c r="AD120" s="39">
        <f t="shared" si="698"/>
        <v>0</v>
      </c>
      <c r="AE120" s="39">
        <f t="shared" si="698"/>
        <v>0</v>
      </c>
      <c r="AF120" s="39">
        <f t="shared" si="698"/>
        <v>0</v>
      </c>
      <c r="AG120" s="39">
        <f t="shared" si="698"/>
        <v>0</v>
      </c>
      <c r="AH120" s="39">
        <f t="shared" si="698"/>
        <v>0</v>
      </c>
      <c r="AI120" s="39">
        <f t="shared" si="698"/>
        <v>0</v>
      </c>
      <c r="AJ120" s="39">
        <f t="shared" si="698"/>
        <v>0</v>
      </c>
      <c r="AK120" s="39">
        <f t="shared" si="698"/>
        <v>0</v>
      </c>
      <c r="AL120" s="39">
        <f t="shared" si="698"/>
        <v>0</v>
      </c>
      <c r="AM120" s="39">
        <f t="shared" si="698"/>
        <v>0</v>
      </c>
      <c r="AN120" s="39">
        <f t="shared" si="698"/>
        <v>0</v>
      </c>
      <c r="AO120" s="39">
        <f t="shared" si="698"/>
        <v>0</v>
      </c>
      <c r="AP120" s="39">
        <f t="shared" si="698"/>
        <v>0</v>
      </c>
      <c r="AQ120" s="39">
        <f t="shared" si="698"/>
        <v>0</v>
      </c>
      <c r="AR120" s="39">
        <f t="shared" si="698"/>
        <v>0</v>
      </c>
      <c r="AS120" s="39">
        <f t="shared" si="698"/>
        <v>0</v>
      </c>
      <c r="AT120" s="39">
        <f t="shared" si="698"/>
        <v>0</v>
      </c>
      <c r="AU120" s="39">
        <f t="shared" si="698"/>
        <v>0</v>
      </c>
      <c r="AV120" s="39">
        <f t="shared" si="698"/>
        <v>0</v>
      </c>
      <c r="AW120" s="39">
        <f t="shared" si="698"/>
        <v>0</v>
      </c>
      <c r="AX120" s="39">
        <f t="shared" si="698"/>
        <v>0</v>
      </c>
      <c r="AY120" s="39">
        <f t="shared" si="698"/>
        <v>0</v>
      </c>
      <c r="AZ120" s="39">
        <f t="shared" si="698"/>
        <v>0</v>
      </c>
      <c r="BA120" s="39">
        <f t="shared" si="698"/>
        <v>0</v>
      </c>
      <c r="BB120" s="39">
        <f t="shared" si="698"/>
        <v>0</v>
      </c>
      <c r="BC120" s="39">
        <f t="shared" si="698"/>
        <v>0</v>
      </c>
      <c r="BD120" s="39">
        <f t="shared" si="698"/>
        <v>0</v>
      </c>
      <c r="BE120" s="39">
        <f t="shared" si="698"/>
        <v>0</v>
      </c>
      <c r="BF120" s="39">
        <f t="shared" si="698"/>
        <v>0</v>
      </c>
      <c r="BG120" s="39">
        <f t="shared" si="698"/>
        <v>0</v>
      </c>
      <c r="BH120" s="39">
        <f t="shared" si="698"/>
        <v>0</v>
      </c>
      <c r="BI120" s="39">
        <f t="shared" si="698"/>
        <v>0</v>
      </c>
      <c r="BJ120" s="39">
        <f t="shared" si="698"/>
        <v>0</v>
      </c>
      <c r="BK120" s="39">
        <f t="shared" si="698"/>
        <v>0</v>
      </c>
      <c r="BL120" s="39">
        <f t="shared" si="698"/>
        <v>0</v>
      </c>
    </row>
    <row r="121" spans="1:64" ht="132" x14ac:dyDescent="0.25">
      <c r="A121" s="28" t="s">
        <v>129</v>
      </c>
      <c r="B121" s="12" t="s">
        <v>152</v>
      </c>
      <c r="C121" s="30" t="s">
        <v>24</v>
      </c>
      <c r="D121" s="30" t="s">
        <v>38</v>
      </c>
      <c r="E121" s="31">
        <f t="shared" ref="E121" si="699">J121+O121+T121+Y121+AD121+AI121+AN121+AS121+AX121</f>
        <v>8379.2000000000007</v>
      </c>
      <c r="F121" s="31">
        <f t="shared" ref="F121" si="700">K121+P121+U121+Z121+AE121+AJ121+AO121+AT121+AY121</f>
        <v>0</v>
      </c>
      <c r="G121" s="31">
        <f t="shared" ref="G121" si="701">L121+Q121+V121+AA121+AF121+AK121+AP121+AU121+AZ121</f>
        <v>8127.8</v>
      </c>
      <c r="H121" s="31">
        <f t="shared" ref="H121" si="702">M121+R121+W121+AB121+AG121+AL121+AQ121+AV121+BA121</f>
        <v>251.4</v>
      </c>
      <c r="I121" s="31">
        <f t="shared" ref="I121" si="703">N121+S121+X121+AC121+AH121+AM121+AR121+AW121+BB121</f>
        <v>0</v>
      </c>
      <c r="J121" s="32">
        <f>SUM(L121:N121)</f>
        <v>8379.2000000000007</v>
      </c>
      <c r="K121" s="40">
        <v>0</v>
      </c>
      <c r="L121" s="49">
        <v>8127.8</v>
      </c>
      <c r="M121" s="32">
        <v>251.4</v>
      </c>
      <c r="N121" s="40">
        <v>0</v>
      </c>
      <c r="O121" s="46">
        <f t="shared" ref="O121" si="704">SUM(P121:S121)</f>
        <v>0</v>
      </c>
      <c r="P121" s="47">
        <v>0</v>
      </c>
      <c r="Q121" s="40">
        <v>0</v>
      </c>
      <c r="R121" s="40">
        <v>0</v>
      </c>
      <c r="S121" s="40">
        <v>0</v>
      </c>
      <c r="T121" s="46">
        <f t="shared" ref="T121" si="705">SUM(U121:X121)</f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ref="Y121" si="706">SUM(Z121:AC121)</f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ref="AD121" si="707">SUM(AE121:AH121)</f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ref="AI121" si="708">SUM(AJ121:AM121)</f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ref="AN121" si="709">SUM(AO121:AR121)</f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ref="AS121" si="710">SUM(AT121:AW121)</f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ref="AX121" si="711">SUM(AY121:BB121)</f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ref="BC121" si="712">SUM(BD121:BG121)</f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ref="BH121" si="713">SUM(BI121:BL121)</f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31.5" customHeight="1" x14ac:dyDescent="0.25">
      <c r="A122" s="28" t="s">
        <v>92</v>
      </c>
      <c r="B122" s="78" t="s">
        <v>130</v>
      </c>
      <c r="C122" s="78"/>
      <c r="D122" s="78"/>
      <c r="E122" s="39">
        <f>SUM(E123)</f>
        <v>7973.5</v>
      </c>
      <c r="F122" s="39">
        <f t="shared" si="698"/>
        <v>0</v>
      </c>
      <c r="G122" s="39">
        <f>SUM(G123)</f>
        <v>0</v>
      </c>
      <c r="H122" s="39">
        <f>SUM(H123)</f>
        <v>7893.8</v>
      </c>
      <c r="I122" s="39">
        <f>SUM(I123)</f>
        <v>79.7</v>
      </c>
      <c r="J122" s="39">
        <f>SUM(J123)</f>
        <v>7973.5</v>
      </c>
      <c r="K122" s="39">
        <f t="shared" si="698"/>
        <v>0</v>
      </c>
      <c r="L122" s="39">
        <f>SUM(L123)</f>
        <v>0</v>
      </c>
      <c r="M122" s="39">
        <f>SUM(M123)</f>
        <v>7893.8</v>
      </c>
      <c r="N122" s="39">
        <f t="shared" si="698"/>
        <v>79.7</v>
      </c>
      <c r="O122" s="39">
        <f t="shared" si="698"/>
        <v>0</v>
      </c>
      <c r="P122" s="39">
        <f t="shared" si="698"/>
        <v>0</v>
      </c>
      <c r="Q122" s="39">
        <f t="shared" si="698"/>
        <v>0</v>
      </c>
      <c r="R122" s="39">
        <f t="shared" si="698"/>
        <v>0</v>
      </c>
      <c r="S122" s="39">
        <f t="shared" si="698"/>
        <v>0</v>
      </c>
      <c r="T122" s="39">
        <f t="shared" si="698"/>
        <v>0</v>
      </c>
      <c r="U122" s="39">
        <f t="shared" si="698"/>
        <v>0</v>
      </c>
      <c r="V122" s="39">
        <f t="shared" si="698"/>
        <v>0</v>
      </c>
      <c r="W122" s="39">
        <f t="shared" si="698"/>
        <v>0</v>
      </c>
      <c r="X122" s="39">
        <f t="shared" si="698"/>
        <v>0</v>
      </c>
      <c r="Y122" s="39">
        <f t="shared" si="698"/>
        <v>0</v>
      </c>
      <c r="Z122" s="39">
        <f t="shared" si="698"/>
        <v>0</v>
      </c>
      <c r="AA122" s="39">
        <f t="shared" si="698"/>
        <v>0</v>
      </c>
      <c r="AB122" s="39">
        <f t="shared" si="698"/>
        <v>0</v>
      </c>
      <c r="AC122" s="39">
        <f t="shared" si="698"/>
        <v>0</v>
      </c>
      <c r="AD122" s="39">
        <f t="shared" si="698"/>
        <v>0</v>
      </c>
      <c r="AE122" s="39">
        <f t="shared" si="698"/>
        <v>0</v>
      </c>
      <c r="AF122" s="39">
        <f t="shared" si="698"/>
        <v>0</v>
      </c>
      <c r="AG122" s="39">
        <f t="shared" si="698"/>
        <v>0</v>
      </c>
      <c r="AH122" s="39">
        <f t="shared" si="698"/>
        <v>0</v>
      </c>
      <c r="AI122" s="39">
        <f t="shared" si="698"/>
        <v>0</v>
      </c>
      <c r="AJ122" s="39">
        <f t="shared" si="698"/>
        <v>0</v>
      </c>
      <c r="AK122" s="39">
        <f t="shared" si="698"/>
        <v>0</v>
      </c>
      <c r="AL122" s="39">
        <f t="shared" si="698"/>
        <v>0</v>
      </c>
      <c r="AM122" s="39">
        <f t="shared" si="698"/>
        <v>0</v>
      </c>
      <c r="AN122" s="39">
        <f t="shared" si="698"/>
        <v>0</v>
      </c>
      <c r="AO122" s="39">
        <f t="shared" si="698"/>
        <v>0</v>
      </c>
      <c r="AP122" s="39">
        <f t="shared" si="698"/>
        <v>0</v>
      </c>
      <c r="AQ122" s="39">
        <f t="shared" si="698"/>
        <v>0</v>
      </c>
      <c r="AR122" s="39">
        <f t="shared" si="698"/>
        <v>0</v>
      </c>
      <c r="AS122" s="39">
        <f t="shared" si="698"/>
        <v>0</v>
      </c>
      <c r="AT122" s="39">
        <f t="shared" si="698"/>
        <v>0</v>
      </c>
      <c r="AU122" s="39">
        <f t="shared" si="698"/>
        <v>0</v>
      </c>
      <c r="AV122" s="39">
        <f t="shared" si="698"/>
        <v>0</v>
      </c>
      <c r="AW122" s="39">
        <f t="shared" si="698"/>
        <v>0</v>
      </c>
      <c r="AX122" s="39">
        <f t="shared" si="698"/>
        <v>0</v>
      </c>
      <c r="AY122" s="39">
        <f t="shared" si="698"/>
        <v>0</v>
      </c>
      <c r="AZ122" s="39">
        <f t="shared" si="698"/>
        <v>0</v>
      </c>
      <c r="BA122" s="39">
        <f t="shared" si="698"/>
        <v>0</v>
      </c>
      <c r="BB122" s="39">
        <f t="shared" si="698"/>
        <v>0</v>
      </c>
      <c r="BC122" s="39">
        <f t="shared" si="698"/>
        <v>0</v>
      </c>
      <c r="BD122" s="39">
        <f t="shared" si="698"/>
        <v>0</v>
      </c>
      <c r="BE122" s="39">
        <f t="shared" si="698"/>
        <v>0</v>
      </c>
      <c r="BF122" s="39">
        <f t="shared" si="698"/>
        <v>0</v>
      </c>
      <c r="BG122" s="39">
        <f t="shared" si="698"/>
        <v>0</v>
      </c>
      <c r="BH122" s="39">
        <f t="shared" si="698"/>
        <v>0</v>
      </c>
      <c r="BI122" s="39">
        <f t="shared" si="698"/>
        <v>0</v>
      </c>
      <c r="BJ122" s="39">
        <f t="shared" si="698"/>
        <v>0</v>
      </c>
      <c r="BK122" s="39">
        <f t="shared" si="698"/>
        <v>0</v>
      </c>
      <c r="BL122" s="39">
        <f t="shared" si="698"/>
        <v>0</v>
      </c>
    </row>
    <row r="123" spans="1:64" ht="49.5" x14ac:dyDescent="0.25">
      <c r="A123" s="28" t="s">
        <v>93</v>
      </c>
      <c r="B123" s="12" t="s">
        <v>104</v>
      </c>
      <c r="C123" s="30" t="s">
        <v>24</v>
      </c>
      <c r="D123" s="30" t="s">
        <v>96</v>
      </c>
      <c r="E123" s="31">
        <f t="shared" ref="E123" si="714">J123+O123+T123+Y123+AD123+AI123+AN123+AS123+AX123</f>
        <v>7973.5</v>
      </c>
      <c r="F123" s="31">
        <f t="shared" ref="F123" si="715">K123+P123+U123+Z123+AE123+AJ123+AO123+AT123+AY123</f>
        <v>0</v>
      </c>
      <c r="G123" s="31">
        <f>L123+Q123+V123+AA123+AF123+AK123+AP123+AU123+AZ123</f>
        <v>0</v>
      </c>
      <c r="H123" s="31">
        <f>M123+R123+W123+AB123+AG123+AL123+AQ123+AV123+BA123</f>
        <v>7893.8</v>
      </c>
      <c r="I123" s="31">
        <f t="shared" ref="I123" si="716">N123+S123+X123+AC123+AH123+AM123+AR123+AW123+BB123</f>
        <v>79.7</v>
      </c>
      <c r="J123" s="32">
        <f>SUM(L123:N123)</f>
        <v>7973.5</v>
      </c>
      <c r="K123" s="40">
        <v>0</v>
      </c>
      <c r="L123" s="40">
        <v>0</v>
      </c>
      <c r="M123" s="32">
        <f>7960-66.2</f>
        <v>7893.8</v>
      </c>
      <c r="N123" s="25">
        <f>80.4-0.7</f>
        <v>79.7</v>
      </c>
      <c r="O123" s="46">
        <f t="shared" ref="O123" si="717">SUM(P123:S123)</f>
        <v>0</v>
      </c>
      <c r="P123" s="47">
        <v>0</v>
      </c>
      <c r="Q123" s="40">
        <v>0</v>
      </c>
      <c r="R123" s="40">
        <v>0</v>
      </c>
      <c r="S123" s="40">
        <v>0</v>
      </c>
      <c r="T123" s="46">
        <f t="shared" ref="T123" si="718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" si="719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" si="720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" si="721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" si="722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" si="723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" si="724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" si="725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" si="726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31.5" customHeight="1" x14ac:dyDescent="0.25">
      <c r="A124" s="28" t="s">
        <v>225</v>
      </c>
      <c r="B124" s="78" t="s">
        <v>227</v>
      </c>
      <c r="C124" s="78"/>
      <c r="D124" s="78"/>
      <c r="E124" s="39">
        <f>SUM(E125)</f>
        <v>22500</v>
      </c>
      <c r="F124" s="39">
        <f t="shared" si="698"/>
        <v>0</v>
      </c>
      <c r="G124" s="39">
        <f>SUM(G125)</f>
        <v>0</v>
      </c>
      <c r="H124" s="39">
        <f>SUM(H125)</f>
        <v>22500</v>
      </c>
      <c r="I124" s="39">
        <f>SUM(I125)</f>
        <v>0</v>
      </c>
      <c r="J124" s="39">
        <f>SUM(J125)</f>
        <v>0</v>
      </c>
      <c r="K124" s="39">
        <f t="shared" si="698"/>
        <v>0</v>
      </c>
      <c r="L124" s="39">
        <f>SUM(L125)</f>
        <v>0</v>
      </c>
      <c r="M124" s="39">
        <f>SUM(M125)</f>
        <v>0</v>
      </c>
      <c r="N124" s="39">
        <f t="shared" si="698"/>
        <v>0</v>
      </c>
      <c r="O124" s="39">
        <f t="shared" si="698"/>
        <v>0</v>
      </c>
      <c r="P124" s="39">
        <f t="shared" si="698"/>
        <v>0</v>
      </c>
      <c r="Q124" s="39">
        <f t="shared" si="698"/>
        <v>0</v>
      </c>
      <c r="R124" s="39">
        <f t="shared" si="698"/>
        <v>0</v>
      </c>
      <c r="S124" s="39">
        <f t="shared" si="698"/>
        <v>0</v>
      </c>
      <c r="T124" s="39">
        <f t="shared" si="698"/>
        <v>0</v>
      </c>
      <c r="U124" s="39">
        <f t="shared" si="698"/>
        <v>0</v>
      </c>
      <c r="V124" s="39">
        <f t="shared" si="698"/>
        <v>0</v>
      </c>
      <c r="W124" s="39">
        <f t="shared" si="698"/>
        <v>0</v>
      </c>
      <c r="X124" s="39">
        <f t="shared" si="698"/>
        <v>0</v>
      </c>
      <c r="Y124" s="39">
        <f t="shared" si="698"/>
        <v>22500</v>
      </c>
      <c r="Z124" s="39">
        <f t="shared" si="698"/>
        <v>0</v>
      </c>
      <c r="AA124" s="39">
        <f t="shared" si="698"/>
        <v>0</v>
      </c>
      <c r="AB124" s="39">
        <f t="shared" si="698"/>
        <v>22500</v>
      </c>
      <c r="AC124" s="39">
        <f t="shared" si="698"/>
        <v>0</v>
      </c>
      <c r="AD124" s="39">
        <f t="shared" si="698"/>
        <v>0</v>
      </c>
      <c r="AE124" s="39">
        <f t="shared" si="698"/>
        <v>0</v>
      </c>
      <c r="AF124" s="39">
        <f t="shared" si="698"/>
        <v>0</v>
      </c>
      <c r="AG124" s="39">
        <f t="shared" si="698"/>
        <v>0</v>
      </c>
      <c r="AH124" s="39">
        <f t="shared" si="698"/>
        <v>0</v>
      </c>
      <c r="AI124" s="39">
        <f t="shared" si="698"/>
        <v>0</v>
      </c>
      <c r="AJ124" s="39">
        <f t="shared" si="698"/>
        <v>0</v>
      </c>
      <c r="AK124" s="39">
        <f t="shared" si="698"/>
        <v>0</v>
      </c>
      <c r="AL124" s="39">
        <f t="shared" si="698"/>
        <v>0</v>
      </c>
      <c r="AM124" s="39">
        <f t="shared" si="698"/>
        <v>0</v>
      </c>
      <c r="AN124" s="39">
        <f t="shared" si="698"/>
        <v>0</v>
      </c>
      <c r="AO124" s="39">
        <f t="shared" si="698"/>
        <v>0</v>
      </c>
      <c r="AP124" s="39">
        <f t="shared" si="698"/>
        <v>0</v>
      </c>
      <c r="AQ124" s="39">
        <f t="shared" si="698"/>
        <v>0</v>
      </c>
      <c r="AR124" s="39">
        <f t="shared" si="698"/>
        <v>0</v>
      </c>
      <c r="AS124" s="39">
        <f t="shared" si="698"/>
        <v>0</v>
      </c>
      <c r="AT124" s="39">
        <f t="shared" si="698"/>
        <v>0</v>
      </c>
      <c r="AU124" s="39">
        <f t="shared" si="698"/>
        <v>0</v>
      </c>
      <c r="AV124" s="39">
        <f t="shared" si="698"/>
        <v>0</v>
      </c>
      <c r="AW124" s="39">
        <f t="shared" si="698"/>
        <v>0</v>
      </c>
      <c r="AX124" s="39">
        <f t="shared" si="698"/>
        <v>0</v>
      </c>
      <c r="AY124" s="39">
        <f t="shared" si="698"/>
        <v>0</v>
      </c>
      <c r="AZ124" s="39">
        <f t="shared" si="698"/>
        <v>0</v>
      </c>
      <c r="BA124" s="39">
        <f t="shared" si="698"/>
        <v>0</v>
      </c>
      <c r="BB124" s="39">
        <f t="shared" si="698"/>
        <v>0</v>
      </c>
      <c r="BC124" s="39">
        <f t="shared" si="698"/>
        <v>0</v>
      </c>
      <c r="BD124" s="39">
        <f t="shared" si="698"/>
        <v>0</v>
      </c>
      <c r="BE124" s="39">
        <f t="shared" si="698"/>
        <v>0</v>
      </c>
      <c r="BF124" s="39">
        <f t="shared" si="698"/>
        <v>0</v>
      </c>
      <c r="BG124" s="39">
        <f t="shared" si="698"/>
        <v>0</v>
      </c>
      <c r="BH124" s="39">
        <f t="shared" si="698"/>
        <v>0</v>
      </c>
      <c r="BI124" s="39">
        <f t="shared" si="698"/>
        <v>0</v>
      </c>
      <c r="BJ124" s="39">
        <f t="shared" si="698"/>
        <v>0</v>
      </c>
      <c r="BK124" s="39">
        <f t="shared" si="698"/>
        <v>0</v>
      </c>
      <c r="BL124" s="39">
        <f t="shared" si="698"/>
        <v>0</v>
      </c>
    </row>
    <row r="125" spans="1:64" ht="66" x14ac:dyDescent="0.25">
      <c r="A125" s="28" t="s">
        <v>226</v>
      </c>
      <c r="B125" s="12" t="s">
        <v>228</v>
      </c>
      <c r="C125" s="30" t="s">
        <v>24</v>
      </c>
      <c r="D125" s="30" t="s">
        <v>24</v>
      </c>
      <c r="E125" s="31">
        <f t="shared" ref="E125:F125" si="727">J125+O125+T125+Y125+AD125+AI125+AN125+AS125+AX125</f>
        <v>22500</v>
      </c>
      <c r="F125" s="31">
        <f t="shared" si="727"/>
        <v>0</v>
      </c>
      <c r="G125" s="31">
        <f>L125+Q125+V125+AA125+AF125+AK125+AP125+AU125+AZ125</f>
        <v>0</v>
      </c>
      <c r="H125" s="31">
        <f>M125+R125+W125+AB125+AG125+AL125+AQ125+AV125+BA125</f>
        <v>22500</v>
      </c>
      <c r="I125" s="31">
        <f t="shared" ref="I125" si="728">N125+S125+X125+AC125+AH125+AM125+AR125+AW125+BB125</f>
        <v>0</v>
      </c>
      <c r="J125" s="53">
        <f>SUM(L125:N125)</f>
        <v>0</v>
      </c>
      <c r="K125" s="40">
        <v>0</v>
      </c>
      <c r="L125" s="40">
        <v>0</v>
      </c>
      <c r="M125" s="53">
        <v>0</v>
      </c>
      <c r="N125" s="53">
        <v>0</v>
      </c>
      <c r="O125" s="46">
        <f t="shared" ref="O125" si="729">SUM(P125:S125)</f>
        <v>0</v>
      </c>
      <c r="P125" s="47">
        <v>0</v>
      </c>
      <c r="Q125" s="40">
        <v>0</v>
      </c>
      <c r="R125" s="40">
        <v>0</v>
      </c>
      <c r="S125" s="40">
        <v>0</v>
      </c>
      <c r="T125" s="46">
        <f t="shared" ref="T125" si="730">SUM(U125:X125)</f>
        <v>0</v>
      </c>
      <c r="U125" s="47">
        <v>0</v>
      </c>
      <c r="V125" s="40">
        <v>0</v>
      </c>
      <c r="W125" s="40">
        <v>0</v>
      </c>
      <c r="X125" s="40">
        <v>0</v>
      </c>
      <c r="Y125" s="62">
        <f t="shared" ref="Y125" si="731">SUM(Z125:AC125)</f>
        <v>22500</v>
      </c>
      <c r="Z125" s="47">
        <v>0</v>
      </c>
      <c r="AA125" s="40">
        <v>0</v>
      </c>
      <c r="AB125" s="41">
        <v>22500</v>
      </c>
      <c r="AC125" s="40">
        <v>0</v>
      </c>
      <c r="AD125" s="46">
        <f t="shared" ref="AD125" si="732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" si="733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" si="734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" si="735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" si="736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" si="737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" si="738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0"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24:D124"/>
    <mergeCell ref="B33:D33"/>
    <mergeCell ref="B35:D35"/>
    <mergeCell ref="B122:D122"/>
    <mergeCell ref="B32:D32"/>
    <mergeCell ref="B73:D73"/>
    <mergeCell ref="B37:D37"/>
    <mergeCell ref="B86:D86"/>
    <mergeCell ref="B92:D92"/>
    <mergeCell ref="B96:D96"/>
    <mergeCell ref="B120:D120"/>
    <mergeCell ref="B87:D87"/>
    <mergeCell ref="B38:D38"/>
    <mergeCell ref="B61:D61"/>
  </mergeCells>
  <printOptions horizontalCentered="1"/>
  <pageMargins left="0" right="0" top="0.19685039370078741" bottom="0.19685039370078741" header="0.31496062992125984" footer="0.31496062992125984"/>
  <pageSetup paperSize="9" scale="35" fitToHeight="10" orientation="landscape" r:id="rId1"/>
  <headerFooter>
    <oddFooter>Страница  &amp;P из &amp;N</oddFooter>
  </headerFooter>
  <rowBreaks count="3" manualBreakCount="3">
    <brk id="36" max="63" man="1"/>
    <brk id="62" max="63" man="1"/>
    <brk id="91" max="63" man="1"/>
  </rowBreaks>
  <colBreaks count="1" manualBreakCount="1">
    <brk id="29" max="1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2022-02-10T12:06:56Z</cp:lastPrinted>
  <dcterms:created xsi:type="dcterms:W3CDTF">2019-10-14T07:16:42Z</dcterms:created>
  <dcterms:modified xsi:type="dcterms:W3CDTF">2022-02-10T12:07:03Z</dcterms:modified>
</cp:coreProperties>
</file>