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2 -ТЭО'!$A$4:$T$7</definedName>
    <definedName name="_xlnm.Print_Titles" localSheetId="1">'Приложение 2 -ТЭО'!$4:$8</definedName>
    <definedName name="_xlnm.Print_Titles" localSheetId="2">расчет!$4:$4</definedName>
    <definedName name="_xlnm.Print_Area" localSheetId="1">'Приложение 2 -ТЭО'!$A$1:$AR$48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F15" i="6" l="1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E15" i="6"/>
  <c r="AO35" i="6"/>
  <c r="AK35" i="6"/>
  <c r="AG35" i="6"/>
  <c r="AC35" i="6"/>
  <c r="Y35" i="6"/>
  <c r="U35" i="6"/>
  <c r="Q35" i="6"/>
  <c r="M35" i="6"/>
  <c r="I35" i="6"/>
  <c r="G35" i="6"/>
  <c r="E35" i="6" s="1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E36" i="6"/>
  <c r="AO46" i="6"/>
  <c r="AK46" i="6"/>
  <c r="AG46" i="6"/>
  <c r="AC46" i="6"/>
  <c r="Y46" i="6"/>
  <c r="U46" i="6"/>
  <c r="Q46" i="6"/>
  <c r="M46" i="6"/>
  <c r="I46" i="6"/>
  <c r="G46" i="6"/>
  <c r="E46" i="6" s="1"/>
  <c r="K28" i="6"/>
  <c r="K27" i="6"/>
  <c r="K26" i="6"/>
  <c r="K25" i="6"/>
  <c r="K24" i="6"/>
  <c r="K23" i="6"/>
  <c r="K22" i="6"/>
  <c r="K21" i="6"/>
  <c r="K20" i="6"/>
  <c r="K19" i="6"/>
  <c r="K18" i="6"/>
  <c r="K17" i="6"/>
  <c r="AO45" i="6"/>
  <c r="AK45" i="6"/>
  <c r="AG45" i="6"/>
  <c r="AC45" i="6"/>
  <c r="Y45" i="6"/>
  <c r="U45" i="6"/>
  <c r="Q45" i="6"/>
  <c r="M45" i="6"/>
  <c r="I45" i="6"/>
  <c r="G45" i="6"/>
  <c r="E45" i="6" s="1"/>
  <c r="AO44" i="6"/>
  <c r="AK44" i="6"/>
  <c r="AG44" i="6"/>
  <c r="AC44" i="6"/>
  <c r="Y44" i="6"/>
  <c r="U44" i="6"/>
  <c r="Q44" i="6"/>
  <c r="M44" i="6"/>
  <c r="I44" i="6"/>
  <c r="G44" i="6"/>
  <c r="E44" i="6" s="1"/>
  <c r="H10" i="6" l="1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O14" i="6"/>
  <c r="AK14" i="6"/>
  <c r="AG14" i="6"/>
  <c r="AC14" i="6"/>
  <c r="Y14" i="6"/>
  <c r="U14" i="6"/>
  <c r="Q14" i="6"/>
  <c r="M14" i="6"/>
  <c r="I14" i="6"/>
  <c r="H14" i="6"/>
  <c r="E14" i="6" s="1"/>
  <c r="G14" i="6"/>
  <c r="F14" i="6"/>
  <c r="AO34" i="6" l="1"/>
  <c r="AK34" i="6"/>
  <c r="AG34" i="6"/>
  <c r="AC34" i="6"/>
  <c r="Y34" i="6"/>
  <c r="U34" i="6"/>
  <c r="Q34" i="6"/>
  <c r="M34" i="6"/>
  <c r="I34" i="6"/>
  <c r="G34" i="6"/>
  <c r="E34" i="6"/>
  <c r="AO43" i="6" l="1"/>
  <c r="AK43" i="6"/>
  <c r="AG43" i="6"/>
  <c r="AC43" i="6"/>
  <c r="Y43" i="6"/>
  <c r="U43" i="6"/>
  <c r="Q43" i="6"/>
  <c r="M43" i="6"/>
  <c r="I43" i="6"/>
  <c r="G43" i="6"/>
  <c r="E43" i="6" s="1"/>
  <c r="AO42" i="6"/>
  <c r="AK42" i="6"/>
  <c r="AG42" i="6"/>
  <c r="AC42" i="6"/>
  <c r="Y42" i="6"/>
  <c r="U42" i="6"/>
  <c r="Q42" i="6"/>
  <c r="M42" i="6"/>
  <c r="I42" i="6"/>
  <c r="G42" i="6"/>
  <c r="E42" i="6" s="1"/>
  <c r="AO41" i="6"/>
  <c r="AK41" i="6"/>
  <c r="AG41" i="6"/>
  <c r="AC41" i="6"/>
  <c r="Y41" i="6"/>
  <c r="U41" i="6"/>
  <c r="Q41" i="6"/>
  <c r="M41" i="6"/>
  <c r="I41" i="6"/>
  <c r="G41" i="6"/>
  <c r="E41" i="6"/>
  <c r="AO40" i="6" l="1"/>
  <c r="AK40" i="6"/>
  <c r="AG40" i="6"/>
  <c r="AC40" i="6"/>
  <c r="Y40" i="6"/>
  <c r="U40" i="6"/>
  <c r="Q40" i="6"/>
  <c r="M40" i="6"/>
  <c r="I40" i="6"/>
  <c r="G40" i="6"/>
  <c r="E40" i="6" s="1"/>
  <c r="AO33" i="6" l="1"/>
  <c r="AK33" i="6"/>
  <c r="AG33" i="6"/>
  <c r="AC33" i="6"/>
  <c r="Y33" i="6"/>
  <c r="U33" i="6"/>
  <c r="Q33" i="6"/>
  <c r="M33" i="6"/>
  <c r="I33" i="6"/>
  <c r="G33" i="6"/>
  <c r="E33" i="6" s="1"/>
  <c r="AO30" i="6" l="1"/>
  <c r="AK30" i="6"/>
  <c r="AG30" i="6"/>
  <c r="AC30" i="6"/>
  <c r="Y30" i="6"/>
  <c r="U30" i="6"/>
  <c r="Q30" i="6"/>
  <c r="M30" i="6"/>
  <c r="I30" i="6"/>
  <c r="G30" i="6"/>
  <c r="E30" i="6" s="1"/>
  <c r="AO31" i="6"/>
  <c r="AK31" i="6"/>
  <c r="AG31" i="6"/>
  <c r="AC31" i="6"/>
  <c r="Y31" i="6"/>
  <c r="U31" i="6"/>
  <c r="Q31" i="6"/>
  <c r="M31" i="6"/>
  <c r="I31" i="6"/>
  <c r="G31" i="6"/>
  <c r="E31" i="6" s="1"/>
  <c r="AO32" i="6"/>
  <c r="AK32" i="6"/>
  <c r="AG32" i="6"/>
  <c r="AC32" i="6"/>
  <c r="Y32" i="6"/>
  <c r="U32" i="6"/>
  <c r="Q32" i="6"/>
  <c r="M32" i="6"/>
  <c r="I32" i="6"/>
  <c r="G32" i="6"/>
  <c r="E32" i="6" s="1"/>
  <c r="F47" i="6"/>
  <c r="H47" i="6"/>
  <c r="J47" i="6"/>
  <c r="K47" i="6"/>
  <c r="L47" i="6"/>
  <c r="N47" i="6"/>
  <c r="O47" i="6"/>
  <c r="P47" i="6"/>
  <c r="R47" i="6"/>
  <c r="S47" i="6"/>
  <c r="T47" i="6"/>
  <c r="V47" i="6"/>
  <c r="W47" i="6"/>
  <c r="X47" i="6"/>
  <c r="Z47" i="6"/>
  <c r="AA47" i="6"/>
  <c r="AB47" i="6"/>
  <c r="AD47" i="6"/>
  <c r="AE47" i="6"/>
  <c r="AF47" i="6"/>
  <c r="AH47" i="6"/>
  <c r="AI47" i="6"/>
  <c r="AJ47" i="6"/>
  <c r="AL47" i="6"/>
  <c r="AM47" i="6"/>
  <c r="AN47" i="6"/>
  <c r="AP47" i="6"/>
  <c r="AQ47" i="6"/>
  <c r="AR47" i="6"/>
  <c r="AO39" i="6" l="1"/>
  <c r="AK39" i="6"/>
  <c r="AG39" i="6"/>
  <c r="AC39" i="6"/>
  <c r="Y39" i="6"/>
  <c r="U39" i="6"/>
  <c r="Q39" i="6"/>
  <c r="M39" i="6"/>
  <c r="I39" i="6"/>
  <c r="G39" i="6"/>
  <c r="E39" i="6"/>
  <c r="AO29" i="6"/>
  <c r="AK29" i="6"/>
  <c r="AG29" i="6"/>
  <c r="AC29" i="6"/>
  <c r="Y29" i="6"/>
  <c r="U29" i="6"/>
  <c r="Q29" i="6"/>
  <c r="M29" i="6"/>
  <c r="I29" i="6"/>
  <c r="G29" i="6"/>
  <c r="E29" i="6" s="1"/>
  <c r="AO48" i="6" l="1"/>
  <c r="AO47" i="6" s="1"/>
  <c r="AK48" i="6"/>
  <c r="AK47" i="6" s="1"/>
  <c r="AG48" i="6"/>
  <c r="AG47" i="6" s="1"/>
  <c r="AC48" i="6"/>
  <c r="AC47" i="6" s="1"/>
  <c r="Y48" i="6"/>
  <c r="Y47" i="6" s="1"/>
  <c r="U48" i="6"/>
  <c r="U47" i="6" s="1"/>
  <c r="Q48" i="6"/>
  <c r="Q47" i="6" s="1"/>
  <c r="M48" i="6"/>
  <c r="M47" i="6" s="1"/>
  <c r="I48" i="6"/>
  <c r="I47" i="6" s="1"/>
  <c r="G48" i="6"/>
  <c r="AO38" i="6"/>
  <c r="AK38" i="6"/>
  <c r="AG38" i="6"/>
  <c r="AC38" i="6"/>
  <c r="Y38" i="6"/>
  <c r="U38" i="6"/>
  <c r="Q38" i="6"/>
  <c r="M38" i="6"/>
  <c r="I38" i="6"/>
  <c r="G38" i="6"/>
  <c r="E38" i="6" s="1"/>
  <c r="AO37" i="6"/>
  <c r="AK37" i="6"/>
  <c r="AG37" i="6"/>
  <c r="AC37" i="6"/>
  <c r="Y37" i="6"/>
  <c r="U37" i="6"/>
  <c r="Q37" i="6"/>
  <c r="M37" i="6"/>
  <c r="I37" i="6"/>
  <c r="G37" i="6"/>
  <c r="E48" i="6" l="1"/>
  <c r="E47" i="6" s="1"/>
  <c r="G47" i="6"/>
  <c r="E37" i="6"/>
  <c r="J16" i="6"/>
  <c r="K16" i="6"/>
  <c r="L16" i="6"/>
  <c r="N16" i="6"/>
  <c r="O16" i="6"/>
  <c r="P16" i="6"/>
  <c r="R16" i="6"/>
  <c r="S16" i="6"/>
  <c r="T16" i="6"/>
  <c r="V16" i="6"/>
  <c r="W16" i="6"/>
  <c r="X16" i="6"/>
  <c r="Z16" i="6"/>
  <c r="AA16" i="6"/>
  <c r="AB16" i="6"/>
  <c r="AD16" i="6"/>
  <c r="AE16" i="6"/>
  <c r="AF16" i="6"/>
  <c r="AH16" i="6"/>
  <c r="AI16" i="6"/>
  <c r="AJ16" i="6"/>
  <c r="AL16" i="6"/>
  <c r="AM16" i="6"/>
  <c r="AN16" i="6"/>
  <c r="AP16" i="6"/>
  <c r="AQ16" i="6"/>
  <c r="AR16" i="6"/>
  <c r="F16" i="6"/>
  <c r="H16" i="6"/>
  <c r="AO28" i="6"/>
  <c r="AK28" i="6"/>
  <c r="AG28" i="6"/>
  <c r="AC28" i="6"/>
  <c r="Y28" i="6"/>
  <c r="U28" i="6"/>
  <c r="Q28" i="6"/>
  <c r="M28" i="6"/>
  <c r="I28" i="6"/>
  <c r="G28" i="6"/>
  <c r="E28" i="6" s="1"/>
  <c r="F11" i="6" l="1"/>
  <c r="F12" i="6"/>
  <c r="F13" i="6"/>
  <c r="J9" i="6"/>
  <c r="L9" i="6"/>
  <c r="N9" i="6"/>
  <c r="O9" i="6"/>
  <c r="P9" i="6"/>
  <c r="R9" i="6"/>
  <c r="S9" i="6"/>
  <c r="T9" i="6"/>
  <c r="V9" i="6"/>
  <c r="W9" i="6"/>
  <c r="X9" i="6"/>
  <c r="Z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F10" i="6" l="1"/>
  <c r="AA9" i="6"/>
  <c r="G18" i="6" l="1"/>
  <c r="E18" i="6" s="1"/>
  <c r="G19" i="6"/>
  <c r="G20" i="6"/>
  <c r="E20" i="6" s="1"/>
  <c r="G21" i="6"/>
  <c r="E21" i="6" s="1"/>
  <c r="G22" i="6"/>
  <c r="E22" i="6" s="1"/>
  <c r="G23" i="6"/>
  <c r="E23" i="6" s="1"/>
  <c r="G24" i="6"/>
  <c r="E24" i="6" s="1"/>
  <c r="G25" i="6"/>
  <c r="E25" i="6" s="1"/>
  <c r="G26" i="6"/>
  <c r="E26" i="6" s="1"/>
  <c r="G27" i="6"/>
  <c r="E27" i="6" s="1"/>
  <c r="G17" i="6"/>
  <c r="I18" i="6"/>
  <c r="M18" i="6"/>
  <c r="Q18" i="6"/>
  <c r="U18" i="6"/>
  <c r="Y18" i="6"/>
  <c r="AC18" i="6"/>
  <c r="AG18" i="6"/>
  <c r="AK18" i="6"/>
  <c r="AO18" i="6"/>
  <c r="I19" i="6"/>
  <c r="M19" i="6"/>
  <c r="Q19" i="6"/>
  <c r="U19" i="6"/>
  <c r="Y19" i="6"/>
  <c r="AC19" i="6"/>
  <c r="AG19" i="6"/>
  <c r="AK19" i="6"/>
  <c r="AO19" i="6"/>
  <c r="I20" i="6"/>
  <c r="M20" i="6"/>
  <c r="Q20" i="6"/>
  <c r="U20" i="6"/>
  <c r="Y20" i="6"/>
  <c r="AC20" i="6"/>
  <c r="AG20" i="6"/>
  <c r="AK20" i="6"/>
  <c r="AO20" i="6"/>
  <c r="I21" i="6"/>
  <c r="M21" i="6"/>
  <c r="Q21" i="6"/>
  <c r="U21" i="6"/>
  <c r="Y21" i="6"/>
  <c r="AC21" i="6"/>
  <c r="AG21" i="6"/>
  <c r="AK21" i="6"/>
  <c r="AO21" i="6"/>
  <c r="I22" i="6"/>
  <c r="M22" i="6"/>
  <c r="Q22" i="6"/>
  <c r="U22" i="6"/>
  <c r="Y22" i="6"/>
  <c r="AC22" i="6"/>
  <c r="AG22" i="6"/>
  <c r="AK22" i="6"/>
  <c r="AO22" i="6"/>
  <c r="I23" i="6"/>
  <c r="M23" i="6"/>
  <c r="Q23" i="6"/>
  <c r="U23" i="6"/>
  <c r="Y23" i="6"/>
  <c r="AC23" i="6"/>
  <c r="AG23" i="6"/>
  <c r="AK23" i="6"/>
  <c r="AO23" i="6"/>
  <c r="I24" i="6"/>
  <c r="M24" i="6"/>
  <c r="Q24" i="6"/>
  <c r="U24" i="6"/>
  <c r="Y24" i="6"/>
  <c r="AC24" i="6"/>
  <c r="AG24" i="6"/>
  <c r="AK24" i="6"/>
  <c r="AO24" i="6"/>
  <c r="I25" i="6"/>
  <c r="M25" i="6"/>
  <c r="Q25" i="6"/>
  <c r="U25" i="6"/>
  <c r="Y25" i="6"/>
  <c r="AC25" i="6"/>
  <c r="AG25" i="6"/>
  <c r="AK25" i="6"/>
  <c r="AO25" i="6"/>
  <c r="I26" i="6"/>
  <c r="M26" i="6"/>
  <c r="Q26" i="6"/>
  <c r="U26" i="6"/>
  <c r="Y26" i="6"/>
  <c r="AC26" i="6"/>
  <c r="AG26" i="6"/>
  <c r="AK26" i="6"/>
  <c r="AO26" i="6"/>
  <c r="I27" i="6"/>
  <c r="M27" i="6"/>
  <c r="Q27" i="6"/>
  <c r="U27" i="6"/>
  <c r="Y27" i="6"/>
  <c r="AC27" i="6"/>
  <c r="AG27" i="6"/>
  <c r="AK27" i="6"/>
  <c r="AO27" i="6"/>
  <c r="AO17" i="6"/>
  <c r="AK17" i="6"/>
  <c r="AG17" i="6"/>
  <c r="AC17" i="6"/>
  <c r="Y17" i="6"/>
  <c r="U17" i="6"/>
  <c r="Q17" i="6"/>
  <c r="M17" i="6"/>
  <c r="I17" i="6"/>
  <c r="Y11" i="6"/>
  <c r="G12" i="6"/>
  <c r="AO13" i="6"/>
  <c r="AO12" i="6"/>
  <c r="AK13" i="6"/>
  <c r="AK12" i="6"/>
  <c r="AG13" i="6"/>
  <c r="AG12" i="6"/>
  <c r="AO16" i="6" l="1"/>
  <c r="I16" i="6"/>
  <c r="AK16" i="6"/>
  <c r="AG16" i="6"/>
  <c r="AG9" i="6" s="1"/>
  <c r="AC16" i="6"/>
  <c r="Y16" i="6"/>
  <c r="U16" i="6"/>
  <c r="Q16" i="6"/>
  <c r="M16" i="6"/>
  <c r="G16" i="6"/>
  <c r="E17" i="6"/>
  <c r="E19" i="6"/>
  <c r="E16" i="6" l="1"/>
  <c r="AK9" i="6"/>
  <c r="AO9" i="6"/>
  <c r="AC13" i="6"/>
  <c r="Y13" i="6"/>
  <c r="N15" i="9" l="1"/>
  <c r="H11" i="6" l="1"/>
  <c r="H12" i="6"/>
  <c r="H13" i="6"/>
  <c r="H9" i="6" l="1"/>
  <c r="M38" i="9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U13" i="6" l="1"/>
  <c r="Q13" i="6"/>
  <c r="M13" i="6"/>
  <c r="G13" i="6"/>
  <c r="AC12" i="6"/>
  <c r="AC9" i="6" s="1"/>
  <c r="Y12" i="6"/>
  <c r="Y9" i="6" s="1"/>
  <c r="U12" i="6"/>
  <c r="Q12" i="6"/>
  <c r="M12" i="6"/>
  <c r="I12" i="6"/>
  <c r="E12" i="6"/>
  <c r="U11" i="6"/>
  <c r="Q11" i="6"/>
  <c r="M11" i="6"/>
  <c r="M9" i="6" l="1"/>
  <c r="Q9" i="6"/>
  <c r="U9" i="6"/>
  <c r="K9" i="6"/>
  <c r="G11" i="6"/>
  <c r="I11" i="6"/>
  <c r="I13" i="6"/>
  <c r="E13" i="6" s="1"/>
  <c r="G10" i="6" l="1"/>
  <c r="G9" i="6" s="1"/>
  <c r="E11" i="6"/>
  <c r="F9" i="6"/>
  <c r="I9" i="6"/>
  <c r="E10" i="6" l="1"/>
  <c r="E9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<sst xmlns="http://schemas.openxmlformats.org/spreadsheetml/2006/main" count="426" uniqueCount="264">
  <si>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</si>
  <si>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</si>
  <si>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</si>
  <si>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</si>
  <si>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</si>
  <si>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</si>
  <si>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</si>
  <si>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</si>
  <si>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</si>
  <si>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</si>
  <si>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</si>
  <si>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</si>
  <si>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</si>
  <si>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</si>
  <si>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</si>
  <si>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</si>
  <si>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</si>
  <si>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</si>
  <si>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</si>
  <si>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</si>
  <si>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</si>
  <si>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</si>
  <si>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</si>
  <si>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</si>
  <si>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</si>
  <si>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</si>
  <si>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</si>
  <si>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</si>
  <si>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</si>
  <si>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</si>
  <si>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</si>
  <si>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</si>
  <si>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</si>
  <si>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</si>
  <si>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</si>
  <si>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</si>
  <si>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</si>
  <si>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</si>
  <si>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</si>
  <si>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</si>
  <si>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</si>
  <si>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</si>
  <si>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</si>
  <si>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</si>
  <si>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</si>
  <si>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</si>
  <si>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</si>
  <si>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</si>
  <si>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</si>
  <si>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</si>
  <si>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</si>
  <si>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</si>
  <si>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</si>
  <si>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</si>
  <si>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</si>
  <si>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</si>
  <si>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</si>
  <si>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</si>
  <si>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</si>
  <si>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</si>
  <si>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</si>
  <si>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</si>
  <si>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</si>
  <si>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</si>
  <si>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</si>
  <si>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</si>
  <si>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</si>
  <si>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</si>
  <si>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</si>
  <si>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</si>
  <si>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</si>
  <si>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</si>
  <si>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</si>
  <si>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</si>
  <si>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</si>
  <si>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</si>
  <si>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</si>
  <si>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</si>
  <si>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</si>
  <si>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2022 год</t>
  </si>
  <si>
    <t>Оценка недвижимости, признание прав и регулирование отношений по муниципальной собственности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</si>
  <si>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</si>
  <si>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</si>
  <si>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</si>
  <si>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</si>
  <si>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</si>
  <si>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</si>
  <si>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</si>
  <si>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</si>
  <si>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</si>
  <si>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</si>
  <si>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</si>
  <si>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</si>
  <si>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</si>
  <si>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</si>
  <si>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</si>
  <si>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</si>
  <si>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</si>
  <si>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</si>
  <si>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</si>
  <si>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</si>
  <si>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</si>
  <si>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</si>
  <si>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</si>
  <si>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</si>
  <si>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</si>
  <si>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</si>
  <si>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</si>
  <si>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</si>
  <si>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</si>
  <si>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</si>
  <si>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</si>
  <si>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</si>
  <si>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</si>
  <si>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</si>
  <si>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</si>
  <si>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</si>
  <si>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</si>
  <si>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</si>
  <si>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</si>
  <si>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</si>
  <si>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</si>
  <si>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</si>
  <si>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</si>
  <si>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</si>
  <si>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</si>
  <si>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</si>
  <si>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</si>
  <si>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</si>
  <si>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</si>
  <si>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</si>
  <si>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</si>
  <si>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</si>
  <si>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</si>
  <si>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</si>
  <si>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</si>
  <si>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</si>
  <si>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</si>
  <si>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</si>
  <si>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</si>
  <si>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</si>
  <si>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</si>
  <si>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</si>
  <si>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</si>
  <si>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</si>
  <si>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</si>
  <si>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</si>
  <si>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</si>
  <si>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</si>
  <si>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</si>
  <si>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</si>
  <si>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</si>
  <si>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</si>
  <si>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</si>
  <si>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</si>
  <si>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</si>
  <si>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</si>
  <si>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</si>
  <si>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</si>
  <si>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</si>
  <si>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</si>
  <si>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</si>
  <si>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</si>
  <si>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</si>
  <si>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</si>
  <si>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</si>
  <si>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</si>
  <si>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</si>
  <si>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</si>
  <si>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</si>
  <si>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</si>
  <si>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</si>
  <si>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Наименование индикатора (показателя)</t>
  </si>
  <si>
    <t>Задачи, направленные на достижение цели</t>
  </si>
  <si>
    <t>2.1.6.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</si>
  <si>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</si>
  <si>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</si>
  <si>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</si>
  <si>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</si>
  <si>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</si>
  <si>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</si>
  <si>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</si>
  <si>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2023 год</t>
  </si>
  <si>
    <t>2025 год</t>
  </si>
  <si>
    <t>2024 год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</si>
  <si>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</si>
  <si>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</si>
  <si>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2.1.7.</t>
  </si>
  <si>
    <t>Перечень мероприятий муниципальной программы "Управление муниципальным имуществом муниципального района "Заполярный район" на 2022-2030 годы"</t>
  </si>
  <si>
    <t>Приложение 2 к  муниципальной программе "Управление муниципальным имуществом муниципального района "Заполярный район" на 2022-2030 годы"</t>
  </si>
  <si>
    <t>Перечень целевых показателей муниципальной программы "Управление муниципальным имуществом муниципального района "Заполярный район" на 2022-2030 годы"</t>
  </si>
  <si>
    <t>Приложение 1 к  муниципальной программе "Управление муниципальным имуществом муниципального района "Заполярный район" на 2022-2030 годы"</t>
  </si>
  <si>
    <t>Всего на 2022-2030 годы</t>
  </si>
  <si>
    <t>2026 год</t>
  </si>
  <si>
    <t>2027 год</t>
  </si>
  <si>
    <t>2028 год</t>
  </si>
  <si>
    <t>2029 год</t>
  </si>
  <si>
    <t>2030 год</t>
  </si>
  <si>
    <t>ИТОГО</t>
  </si>
  <si>
    <t>Раздел 2. Cодержание муниципального имущества</t>
  </si>
  <si>
    <t>2.</t>
  </si>
  <si>
    <t>2.1.8.</t>
  </si>
  <si>
    <t>2.1.9.</t>
  </si>
  <si>
    <t>2.1.10.</t>
  </si>
  <si>
    <t>2.1.11.</t>
  </si>
  <si>
    <t>Сельское поселение "Тельвисочный сельсовет" ЗР НАО</t>
  </si>
  <si>
    <t>Сельское поселение "Юшарский сельсовет" ЗР НАО</t>
  </si>
  <si>
    <t>Сельское поселение "Великовисочный сельсовет" ЗР НАО</t>
  </si>
  <si>
    <t>Сельское поселение "Пешский сельсовет" ЗР НАО</t>
  </si>
  <si>
    <t>Сельское поселение "Омский сельсовет" ЗР НАО</t>
  </si>
  <si>
    <t>Сельское поселение "Пустозерский сельсовет" ЗР НАО</t>
  </si>
  <si>
    <t>2.1.12.</t>
  </si>
  <si>
    <t>Администрация поселения ЗР НАО</t>
  </si>
  <si>
    <t>4.</t>
  </si>
  <si>
    <t>Раздел 4. Иные мероприятия</t>
  </si>
  <si>
    <t>Проведение аудита муниципальных предприятий Заполярного района</t>
  </si>
  <si>
    <t>3.</t>
  </si>
  <si>
    <t>Раздел 3. Капитальный и текущий ремонт муниципального имущества</t>
  </si>
  <si>
    <t>Ремонт здания гаража в д. Андег Сельского поселения "Андегский сельсовет" ЗР НАО</t>
  </si>
  <si>
    <t>Ремонт здания аэропорта в п. Харута МО "Хоседа-Хардский сельсовет"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</si>
  <si>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</si>
  <si>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</si>
  <si>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"Коткинский сельсовет" ЗР НАО</t>
  </si>
  <si>
    <t>Сельское поселение "Поселок Амдерма" ЗР НАО</t>
  </si>
  <si>
    <t>Сельское поселение "Андегский сельсовет" ЗР НАО</t>
  </si>
  <si>
    <t>Сельское поселение "Тиманский сельсовет" ЗР НАО</t>
  </si>
  <si>
    <t>Разработка ПСД на утилизацию емкостей ГСМ в п. Амдерма</t>
  </si>
  <si>
    <t>МКУ ЗР "Северное"</t>
  </si>
  <si>
    <t>Ремонтно-строительные работы в спортивном сооружении с универсальном игровым залом в п. Амдерма</t>
  </si>
  <si>
    <t>2.4.</t>
  </si>
  <si>
    <t>2.5.</t>
  </si>
  <si>
    <t>3.3.</t>
  </si>
  <si>
    <t>Снос (демонтаж) здания основной общеобразовательной школы в д. Волоковая</t>
  </si>
  <si>
    <t>Снос (демонтаж) здания начальной общеобразовательной школы в д. Волоковая</t>
  </si>
  <si>
    <t>Снос (демонтаж) здания столярной мастерской в д. Волоковая</t>
  </si>
  <si>
    <t>тыс. кв.м.</t>
  </si>
  <si>
    <t>Содержание (эксплуатация) имущества, находящегося в муниципальной собственности</t>
  </si>
  <si>
    <t>- количество разработанных проектов по содержанию имущества</t>
  </si>
  <si>
    <t>- площадь ликвидированного недвижимого имущества, находящегося в муниципальной собственности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</si>
  <si>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</si>
  <si>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муниципальных предприятий, в отношении которых проводится аудит</t>
  </si>
  <si>
    <t>2.6.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</si>
  <si>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Сельского поселения «Приморско-Куйский сельсовет» ЗР НАО</t>
  </si>
  <si>
    <t>- количество восстановленной исполнительной  документации на линию электропередач</t>
  </si>
  <si>
    <t>3.4.</t>
  </si>
  <si>
    <t>Ремонт снегохода «Arctic Cat Z1» Администрации Сельского поселения «Тиманский сельсовет» ЗР НАО</t>
  </si>
  <si>
    <t>3.5.</t>
  </si>
  <si>
    <t>Разработка проектной документации на ремонт причалов в п. Индига Сельского поселения «Тиманский сельсовет» ЗР НАО</t>
  </si>
  <si>
    <t>3.6.</t>
  </si>
  <si>
    <t>Ремонт снегохода Arctic Cat Администрации Сельского поселения «Малоземельский сельсовет» ЗР НАО</t>
  </si>
  <si>
    <t>3.7.</t>
  </si>
  <si>
    <t>Ремонт общественного здания «Дом ремёсел» в п. Красное Сельского поселения «Приморско-Куйский сельсовет» ЗР НАО</t>
  </si>
  <si>
    <t>2.7.</t>
  </si>
  <si>
    <t>Установка ограждения с устройством ворот для въезда на территорию земельного участка технического склада МП ЗР «Северная транспортная компания» в районе ул. Угольная в п. Искателей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</si>
  <si>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</si>
  <si>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(хозяйственное ведение) учреждений и предприятий</t>
  </si>
  <si>
    <t>Замена септика в здании МКУ «Северное» по ул. Губкина, д. 3Б</t>
  </si>
  <si>
    <t>Капитальный ремонт здания аэропорта в п. Каратайка Сельского поселения «Юшарский сельсовет» ЗР НАО</t>
  </si>
  <si>
    <t>3.8.</t>
  </si>
  <si>
    <t>3.9.</t>
  </si>
  <si>
    <t>3.10.</t>
  </si>
  <si>
    <t>Ремонт помещения № 2 здания пожарного бокса в п. Нельмин-Нос Сельского поселения «Малоземельский сельсовет» ЗР НАО</t>
  </si>
  <si>
    <t>2.8.</t>
  </si>
  <si>
    <t>Замена системы автоматической пожарной сигнализации в здании Администрации Сельского поселения «Пёшский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</si>
</sst>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  <numFmt numFmtId="168" formatCode="_-* #,##0.0\ _₽_-;\-* #,##0.0\ _₽_-;_-* &quot;-&quot;?\ _₽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  <xf numFmtId="0" fontId="24" fillId="0" borderId="17">
      <alignment vertical="top" wrapText="1"/>
    </xf>
  </cellStyleXfs>
  <cellXfs count="177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5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8" fillId="0" borderId="1" xfId="5" applyFont="1" applyFill="1" applyBorder="1" applyAlignment="1">
      <alignment horizontal="center" vertical="center"/>
    </xf>
    <xf numFmtId="165" fontId="7" fillId="0" borderId="1" xfId="5" applyNumberFormat="1" applyFont="1" applyFill="1" applyBorder="1" applyAlignment="1">
      <alignment horizontal="right" vertical="center" wrapText="1"/>
    </xf>
    <xf numFmtId="165" fontId="8" fillId="0" borderId="1" xfId="5" applyNumberFormat="1" applyFont="1" applyFill="1" applyBorder="1" applyAlignment="1">
      <alignment horizontal="right" vertical="center" wrapText="1"/>
    </xf>
    <xf numFmtId="165" fontId="8" fillId="0" borderId="2" xfId="5" applyNumberFormat="1" applyFont="1" applyFill="1" applyBorder="1" applyAlignment="1">
      <alignment horizontal="right" vertical="center" wrapText="1"/>
    </xf>
    <xf numFmtId="165" fontId="7" fillId="0" borderId="2" xfId="5" applyNumberFormat="1" applyFont="1" applyFill="1" applyBorder="1" applyAlignment="1">
      <alignment horizontal="right" vertical="center" wrapText="1"/>
    </xf>
    <xf numFmtId="167" fontId="8" fillId="0" borderId="1" xfId="5" applyNumberFormat="1" applyFont="1" applyFill="1" applyBorder="1" applyAlignment="1">
      <alignment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vertical="center"/>
    </xf>
    <xf numFmtId="0" fontId="17" fillId="0" borderId="0" xfId="2" applyFont="1" applyFill="1" applyAlignment="1">
      <alignment vertical="center"/>
    </xf>
    <xf numFmtId="0" fontId="12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/>
    </xf>
    <xf numFmtId="0" fontId="13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center"/>
    </xf>
    <xf numFmtId="0" fontId="18" fillId="0" borderId="1" xfId="6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/>
    </xf>
    <xf numFmtId="0" fontId="14" fillId="0" borderId="0" xfId="6" applyFont="1" applyFill="1" applyBorder="1" applyAlignment="1">
      <alignment vertical="center"/>
    </xf>
    <xf numFmtId="0" fontId="18" fillId="5" borderId="1" xfId="6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vertical="center" wrapText="1"/>
    </xf>
    <xf numFmtId="0" fontId="18" fillId="0" borderId="0" xfId="6" applyFont="1" applyFill="1" applyBorder="1" applyAlignment="1">
      <alignment vertical="center" wrapText="1"/>
    </xf>
    <xf numFmtId="0" fontId="16" fillId="5" borderId="1" xfId="2" applyFont="1" applyFill="1" applyBorder="1" applyAlignment="1">
      <alignment vertical="center" wrapText="1"/>
    </xf>
    <xf numFmtId="165" fontId="18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4" fillId="0" borderId="1" xfId="6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vertical="center" wrapText="1"/>
    </xf>
    <xf numFmtId="167" fontId="14" fillId="0" borderId="1" xfId="6" applyNumberFormat="1" applyFont="1" applyFill="1" applyBorder="1" applyAlignment="1">
      <alignment vertical="center"/>
    </xf>
    <xf numFmtId="165" fontId="14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13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0" fontId="12" fillId="0" borderId="6" xfId="2" applyFont="1" applyFill="1" applyBorder="1" applyAlignment="1">
      <alignment vertical="center" wrapText="1"/>
    </xf>
    <xf numFmtId="167" fontId="14" fillId="0" borderId="2" xfId="6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vertical="center"/>
    </xf>
    <xf numFmtId="0" fontId="13" fillId="0" borderId="1" xfId="2" applyFont="1" applyFill="1" applyBorder="1" applyAlignment="1">
      <alignment vertical="center" wrapText="1"/>
    </xf>
    <xf numFmtId="0" fontId="18" fillId="3" borderId="1" xfId="6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left" vertical="center" wrapText="1"/>
    </xf>
    <xf numFmtId="0" fontId="5" fillId="0" borderId="0" xfId="2"/>
    <xf numFmtId="0" fontId="14" fillId="0" borderId="15" xfId="2" applyFont="1" applyBorder="1" applyAlignment="1">
      <alignment horizontal="justify" vertic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16" xfId="2" applyFont="1" applyBorder="1" applyAlignment="1">
      <alignment horizontal="center" vertical="center" wrapText="1"/>
    </xf>
    <xf numFmtId="0" fontId="5" fillId="0" borderId="1" xfId="2" applyBorder="1"/>
    <xf numFmtId="0" fontId="14" fillId="0" borderId="1" xfId="6" applyFont="1" applyFill="1" applyBorder="1" applyAlignment="1">
      <alignment horizontal="left" vertical="center" wrapText="1"/>
    </xf>
    <xf numFmtId="0" fontId="18" fillId="5" borderId="1" xfId="6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justify" vertical="center"/>
    </xf>
    <xf numFmtId="0" fontId="18" fillId="5" borderId="2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center" vertical="center" wrapText="1"/>
    </xf>
    <xf numFmtId="166" fontId="11" fillId="0" borderId="11" xfId="5" applyNumberFormat="1" applyFont="1" applyFill="1" applyBorder="1" applyAlignment="1">
      <alignment horizontal="center" vertical="center" wrapText="1"/>
    </xf>
    <xf numFmtId="166" fontId="11" fillId="0" borderId="12" xfId="5" applyNumberFormat="1" applyFont="1" applyFill="1" applyBorder="1" applyAlignment="1">
      <alignment horizontal="center" vertical="center" wrapText="1"/>
    </xf>
    <xf numFmtId="166" fontId="11" fillId="0" borderId="10" xfId="5" applyNumberFormat="1" applyFont="1" applyFill="1" applyBorder="1" applyAlignment="1">
      <alignment horizontal="left" vertical="center" wrapText="1"/>
    </xf>
    <xf numFmtId="166" fontId="11" fillId="0" borderId="11" xfId="5" applyNumberFormat="1" applyFont="1" applyFill="1" applyBorder="1" applyAlignment="1">
      <alignment horizontal="left" vertical="center" wrapText="1"/>
    </xf>
    <xf numFmtId="16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 wrapText="1"/>
    </xf>
    <xf numFmtId="16" fontId="7" fillId="0" borderId="1" xfId="5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/>
    </xf>
    <xf numFmtId="165" fontId="8" fillId="0" borderId="3" xfId="5" applyNumberFormat="1" applyFont="1" applyFill="1" applyBorder="1" applyAlignment="1">
      <alignment horizontal="right" vertical="center" wrapText="1"/>
    </xf>
    <xf numFmtId="165" fontId="8" fillId="0" borderId="5" xfId="5" applyNumberFormat="1" applyFont="1" applyFill="1" applyBorder="1" applyAlignment="1">
      <alignment horizontal="right" vertical="center" wrapText="1"/>
    </xf>
    <xf numFmtId="165" fontId="8" fillId="0" borderId="6" xfId="5" applyNumberFormat="1" applyFont="1" applyFill="1" applyBorder="1" applyAlignment="1">
      <alignment horizontal="right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0" fontId="23" fillId="0" borderId="18" xfId="8" applyNumberFormat="1" applyFont="1" applyFill="1" applyBorder="1" applyProtection="1">
      <alignment vertical="top" wrapText="1"/>
    </xf>
    <xf numFmtId="0" fontId="2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23" fillId="0" borderId="17" xfId="8" applyNumberFormat="1" applyFont="1" applyFill="1" applyProtection="1">
      <alignment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right" vertical="center" wrapText="1"/>
    </xf>
    <xf numFmtId="168" fontId="8" fillId="0" borderId="1" xfId="5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8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6" fontId="11" fillId="0" borderId="3" xfId="5" applyNumberFormat="1" applyFont="1" applyFill="1" applyBorder="1" applyAlignment="1">
      <alignment horizontal="center" vertical="center" wrapText="1"/>
    </xf>
    <xf numFmtId="166" fontId="11" fillId="0" borderId="4" xfId="5" applyNumberFormat="1" applyFont="1" applyFill="1" applyBorder="1" applyAlignment="1">
      <alignment horizontal="center" vertical="center" wrapText="1"/>
    </xf>
    <xf numFmtId="166" fontId="11" fillId="0" borderId="5" xfId="5" applyNumberFormat="1" applyFont="1" applyFill="1" applyBorder="1" applyAlignment="1">
      <alignment horizontal="center" vertical="center" wrapText="1"/>
    </xf>
    <xf numFmtId="166" fontId="11" fillId="0" borderId="7" xfId="5" applyNumberFormat="1" applyFont="1" applyFill="1" applyBorder="1" applyAlignment="1">
      <alignment horizontal="center" vertical="center" wrapText="1"/>
    </xf>
    <xf numFmtId="166" fontId="11" fillId="0" borderId="8" xfId="5" applyNumberFormat="1" applyFont="1" applyFill="1" applyBorder="1" applyAlignment="1">
      <alignment horizontal="center" vertical="center" wrapText="1"/>
    </xf>
    <xf numFmtId="166" fontId="11" fillId="0" borderId="9" xfId="5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left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wrapText="1"/>
    </xf>
    <xf numFmtId="0" fontId="14" fillId="0" borderId="6" xfId="6" applyFont="1" applyFill="1" applyBorder="1" applyAlignment="1">
      <alignment horizontal="center" vertical="center"/>
    </xf>
    <xf numFmtId="0" fontId="14" fillId="0" borderId="2" xfId="6" applyFont="1" applyFill="1" applyBorder="1" applyAlignment="1">
      <alignment horizontal="center" vertic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4" fillId="0" borderId="1" xfId="6" applyFont="1" applyFill="1" applyBorder="1" applyAlignment="1">
      <alignment horizontal="left" vertical="center" wrapText="1"/>
    </xf>
    <xf numFmtId="167" fontId="14" fillId="0" borderId="6" xfId="6" applyNumberFormat="1" applyFont="1" applyFill="1" applyBorder="1" applyAlignment="1">
      <alignment horizontal="center" vertical="center"/>
    </xf>
    <xf numFmtId="167" fontId="14" fillId="0" borderId="13" xfId="6" applyNumberFormat="1" applyFont="1" applyFill="1" applyBorder="1" applyAlignment="1">
      <alignment horizontal="center" vertical="center"/>
    </xf>
    <xf numFmtId="167" fontId="14" fillId="0" borderId="2" xfId="6" applyNumberFormat="1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justify" vertical="center" wrapText="1"/>
    </xf>
    <xf numFmtId="0" fontId="14" fillId="0" borderId="13" xfId="6" applyFont="1" applyFill="1" applyBorder="1" applyAlignment="1">
      <alignment horizontal="center" vertical="center"/>
    </xf>
    <xf numFmtId="0" fontId="25" fillId="0" borderId="1" xfId="0" applyFont="1" applyBorder="1" applyAlignment="1">
      <alignment vertical="center" wrapText="1"/>
    </xf>
  </cellXfs>
  <cellStyles count="9">
    <cellStyle name="xl32" xfId="8"/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5"/>
  <sheetViews>
    <sheetView zoomScale="90" zoomScaleNormal="90" workbookViewId="0">
      <pane ySplit="5" topLeftCell="A9" activePane="bottomLeft" state="frozen"/>
      <selection pane="bottomLeft" activeCell="F14" sqref="F14"/>
    </sheetView>
  </sheetViews>
  <sheetFormatPr defaultRowHeight="15" x14ac:dyDescent="0.25"/>
  <cols>
    <col min="1" max="1" width="5.28515625" style="31" customWidth="1"/>
    <col min="2" max="2" width="27.42578125" style="31" customWidth="1"/>
    <col min="3" max="3" width="30.85546875" style="31" customWidth="1"/>
    <col min="4" max="4" width="11.5703125" style="31" customWidth="1"/>
    <col min="5" max="5" width="19.140625" style="31" customWidth="1"/>
    <col min="6" max="6" width="11.140625" style="31" customWidth="1"/>
    <col min="7" max="14" width="10.28515625" style="31" bestFit="1" customWidth="1"/>
    <col min="15" max="16384" width="9.140625" style="31"/>
  </cols>
  <sheetData>
    <row r="1" spans="2:14" ht="72.75" customHeight="1" x14ac:dyDescent="0.25">
      <c r="H1" s="16"/>
      <c r="I1" s="16"/>
      <c r="J1" s="16"/>
      <c r="K1" s="131" t="s">
        <v>191</v>
      </c>
      <c r="L1" s="131"/>
      <c r="M1" s="131"/>
      <c r="N1" s="131"/>
    </row>
    <row r="2" spans="2:14" ht="31.5" customHeight="1" x14ac:dyDescent="0.25">
      <c r="B2" s="132" t="s">
        <v>190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</row>
    <row r="3" spans="2:14" ht="15.75" customHeight="1" x14ac:dyDescent="0.25"/>
    <row r="4" spans="2:14" ht="70.5" customHeight="1" x14ac:dyDescent="0.25">
      <c r="B4" s="133" t="s">
        <v>173</v>
      </c>
      <c r="C4" s="133" t="s">
        <v>172</v>
      </c>
      <c r="D4" s="133" t="s">
        <v>84</v>
      </c>
      <c r="E4" s="134" t="s">
        <v>181</v>
      </c>
      <c r="F4" s="133" t="s">
        <v>167</v>
      </c>
      <c r="G4" s="133"/>
      <c r="H4" s="133"/>
      <c r="I4" s="133"/>
      <c r="J4" s="133"/>
      <c r="K4" s="133"/>
      <c r="L4" s="133"/>
      <c r="M4" s="133"/>
      <c r="N4" s="133"/>
    </row>
    <row r="5" spans="2:14" x14ac:dyDescent="0.25">
      <c r="B5" s="133"/>
      <c r="C5" s="133"/>
      <c r="D5" s="133"/>
      <c r="E5" s="134"/>
      <c r="F5" s="86">
        <v>2022</v>
      </c>
      <c r="G5" s="86">
        <v>2023</v>
      </c>
      <c r="H5" s="94">
        <v>2024</v>
      </c>
      <c r="I5" s="94">
        <v>2025</v>
      </c>
      <c r="J5" s="94">
        <v>2026</v>
      </c>
      <c r="K5" s="94">
        <v>2027</v>
      </c>
      <c r="L5" s="94">
        <v>2028</v>
      </c>
      <c r="M5" s="94">
        <v>2029</v>
      </c>
      <c r="N5" s="94">
        <v>2030</v>
      </c>
    </row>
    <row r="6" spans="2:14" ht="30" x14ac:dyDescent="0.25">
      <c r="B6" s="128" t="s">
        <v>113</v>
      </c>
      <c r="C6" s="87" t="s">
        <v>169</v>
      </c>
      <c r="D6" s="123" t="s">
        <v>147</v>
      </c>
      <c r="E6" s="88">
        <v>4</v>
      </c>
      <c r="F6" s="88">
        <v>4</v>
      </c>
      <c r="G6" s="93">
        <v>4</v>
      </c>
      <c r="H6" s="93">
        <v>4</v>
      </c>
      <c r="I6" s="88">
        <v>0</v>
      </c>
      <c r="J6" s="88">
        <v>0</v>
      </c>
      <c r="K6" s="88">
        <v>0</v>
      </c>
      <c r="L6" s="88">
        <v>0</v>
      </c>
      <c r="M6" s="88">
        <v>0</v>
      </c>
      <c r="N6" s="88">
        <v>0</v>
      </c>
    </row>
    <row r="7" spans="2:14" ht="90" x14ac:dyDescent="0.25">
      <c r="B7" s="129"/>
      <c r="C7" s="87" t="s">
        <v>170</v>
      </c>
      <c r="D7" s="123" t="s">
        <v>147</v>
      </c>
      <c r="E7" s="88">
        <v>45</v>
      </c>
      <c r="F7" s="88">
        <v>45</v>
      </c>
      <c r="G7" s="93">
        <v>45</v>
      </c>
      <c r="H7" s="93">
        <v>45</v>
      </c>
      <c r="I7" s="88">
        <v>0</v>
      </c>
      <c r="J7" s="88">
        <v>0</v>
      </c>
      <c r="K7" s="88">
        <v>0</v>
      </c>
      <c r="L7" s="88">
        <v>0</v>
      </c>
      <c r="M7" s="88">
        <v>0</v>
      </c>
      <c r="N7" s="88">
        <v>0</v>
      </c>
    </row>
    <row r="8" spans="2:14" ht="60" x14ac:dyDescent="0.25">
      <c r="B8" s="129"/>
      <c r="C8" s="87" t="s">
        <v>171</v>
      </c>
      <c r="D8" s="123" t="s">
        <v>147</v>
      </c>
      <c r="E8" s="88">
        <v>10</v>
      </c>
      <c r="F8" s="88">
        <v>10</v>
      </c>
      <c r="G8" s="88">
        <v>10</v>
      </c>
      <c r="H8" s="88">
        <v>10</v>
      </c>
      <c r="I8" s="88">
        <v>10</v>
      </c>
      <c r="J8" s="88">
        <v>10</v>
      </c>
      <c r="K8" s="88">
        <v>10</v>
      </c>
      <c r="L8" s="88">
        <v>10</v>
      </c>
      <c r="M8" s="88">
        <v>10</v>
      </c>
      <c r="N8" s="88">
        <v>10</v>
      </c>
    </row>
    <row r="9" spans="2:14" ht="120" x14ac:dyDescent="0.25">
      <c r="B9" s="130"/>
      <c r="C9" s="89" t="s">
        <v>255</v>
      </c>
      <c r="D9" s="123" t="s">
        <v>147</v>
      </c>
      <c r="E9" s="123">
        <v>1</v>
      </c>
      <c r="F9" s="123">
        <v>1</v>
      </c>
      <c r="G9" s="117">
        <v>0</v>
      </c>
      <c r="H9" s="117">
        <v>0</v>
      </c>
      <c r="I9" s="117">
        <v>0</v>
      </c>
      <c r="J9" s="117">
        <v>0</v>
      </c>
      <c r="K9" s="117">
        <v>0</v>
      </c>
      <c r="L9" s="117">
        <v>0</v>
      </c>
      <c r="M9" s="117">
        <v>0</v>
      </c>
      <c r="N9" s="117">
        <v>0</v>
      </c>
    </row>
    <row r="10" spans="2:14" ht="91.5" customHeight="1" x14ac:dyDescent="0.25">
      <c r="B10" s="127" t="s">
        <v>236</v>
      </c>
      <c r="C10" s="89" t="s">
        <v>185</v>
      </c>
      <c r="D10" s="90" t="s">
        <v>166</v>
      </c>
      <c r="E10" s="88">
        <v>100</v>
      </c>
      <c r="F10" s="93">
        <v>100</v>
      </c>
      <c r="G10" s="93">
        <v>100</v>
      </c>
      <c r="H10" s="93">
        <v>100</v>
      </c>
      <c r="I10" s="93">
        <v>100</v>
      </c>
      <c r="J10" s="88">
        <v>100</v>
      </c>
      <c r="K10" s="88">
        <v>100</v>
      </c>
      <c r="L10" s="88">
        <v>100</v>
      </c>
      <c r="M10" s="88">
        <v>100</v>
      </c>
      <c r="N10" s="88">
        <v>100</v>
      </c>
    </row>
    <row r="11" spans="2:14" ht="45" x14ac:dyDescent="0.25">
      <c r="B11" s="127"/>
      <c r="C11" s="89" t="s">
        <v>237</v>
      </c>
      <c r="D11" s="90" t="s">
        <v>147</v>
      </c>
      <c r="E11" s="93">
        <v>2</v>
      </c>
      <c r="F11" s="93">
        <v>3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</row>
    <row r="12" spans="2:14" ht="60" x14ac:dyDescent="0.25">
      <c r="B12" s="127"/>
      <c r="C12" s="89" t="s">
        <v>238</v>
      </c>
      <c r="D12" s="90" t="s">
        <v>235</v>
      </c>
      <c r="E12" s="93">
        <v>0</v>
      </c>
      <c r="F12" s="93">
        <v>0.75</v>
      </c>
      <c r="G12" s="117">
        <v>0</v>
      </c>
      <c r="H12" s="117">
        <v>0</v>
      </c>
      <c r="I12" s="117">
        <v>0</v>
      </c>
      <c r="J12" s="117">
        <v>0</v>
      </c>
      <c r="K12" s="117">
        <v>0</v>
      </c>
      <c r="L12" s="117">
        <v>0</v>
      </c>
      <c r="M12" s="117">
        <v>0</v>
      </c>
      <c r="N12" s="117">
        <v>0</v>
      </c>
    </row>
    <row r="13" spans="2:14" ht="75" x14ac:dyDescent="0.25">
      <c r="B13" s="127"/>
      <c r="C13" s="89" t="s">
        <v>239</v>
      </c>
      <c r="D13" s="90" t="s">
        <v>147</v>
      </c>
      <c r="E13" s="93">
        <v>6</v>
      </c>
      <c r="F13" s="93">
        <v>11</v>
      </c>
      <c r="G13" s="117">
        <v>0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  <c r="M13" s="117">
        <v>0</v>
      </c>
      <c r="N13" s="117">
        <v>0</v>
      </c>
    </row>
    <row r="14" spans="2:14" ht="45" x14ac:dyDescent="0.25">
      <c r="B14" s="127"/>
      <c r="C14" s="89" t="s">
        <v>240</v>
      </c>
      <c r="D14" s="90" t="s">
        <v>147</v>
      </c>
      <c r="E14" s="93">
        <v>0</v>
      </c>
      <c r="F14" s="93">
        <v>2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  <c r="L14" s="117">
        <v>0</v>
      </c>
      <c r="M14" s="117">
        <v>0</v>
      </c>
      <c r="N14" s="117">
        <v>0</v>
      </c>
    </row>
    <row r="15" spans="2:14" ht="45" x14ac:dyDescent="0.25">
      <c r="B15" s="127"/>
      <c r="C15" s="89" t="s">
        <v>243</v>
      </c>
      <c r="D15" s="124" t="s">
        <v>147</v>
      </c>
      <c r="E15" s="122">
        <v>0</v>
      </c>
      <c r="F15" s="122">
        <v>1</v>
      </c>
      <c r="G15" s="117">
        <v>0</v>
      </c>
      <c r="H15" s="117">
        <v>0</v>
      </c>
      <c r="I15" s="117">
        <v>0</v>
      </c>
      <c r="J15" s="117">
        <v>0</v>
      </c>
      <c r="K15" s="117">
        <v>0</v>
      </c>
      <c r="L15" s="117">
        <v>0</v>
      </c>
      <c r="M15" s="117">
        <v>0</v>
      </c>
      <c r="N15" s="117">
        <v>0</v>
      </c>
    </row>
  </sheetData>
  <mergeCells count="9">
    <mergeCell ref="B10:B15"/>
    <mergeCell ref="B6:B9"/>
    <mergeCell ref="K1:N1"/>
    <mergeCell ref="B2:N2"/>
    <mergeCell ref="F4:N4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S48"/>
  <sheetViews>
    <sheetView tabSelected="1" view="pageBreakPreview" zoomScale="60" zoomScaleNormal="70" workbookViewId="0">
      <pane ySplit="7" topLeftCell="A8" activePane="bottomLeft" state="frozen"/>
      <selection pane="bottomLeft" activeCell="E15" sqref="E15:AR15"/>
    </sheetView>
  </sheetViews>
  <sheetFormatPr defaultColWidth="9.140625" defaultRowHeight="15.75" outlineLevelRow="3" x14ac:dyDescent="0.25"/>
  <cols>
    <col min="1" max="1" width="10.85546875" style="17" customWidth="1"/>
    <col min="2" max="2" width="38.7109375" style="17" customWidth="1"/>
    <col min="3" max="3" width="20" style="17" customWidth="1"/>
    <col min="4" max="4" width="21.5703125" style="17" customWidth="1"/>
    <col min="5" max="5" width="17.5703125" style="18" customWidth="1"/>
    <col min="6" max="6" width="15.140625" style="17" customWidth="1"/>
    <col min="7" max="7" width="17.85546875" style="17" customWidth="1" collapsed="1"/>
    <col min="8" max="8" width="17.85546875" style="17" customWidth="1"/>
    <col min="9" max="9" width="16.85546875" style="18" customWidth="1"/>
    <col min="10" max="10" width="16.85546875" style="17" customWidth="1"/>
    <col min="11" max="11" width="16.85546875" style="17" customWidth="1" collapsed="1"/>
    <col min="12" max="12" width="15.7109375" style="17" customWidth="1"/>
    <col min="13" max="13" width="16.85546875" style="92" customWidth="1"/>
    <col min="14" max="14" width="16.85546875" style="17" customWidth="1"/>
    <col min="15" max="15" width="14.85546875" style="17" customWidth="1" collapsed="1"/>
    <col min="16" max="16" width="15.7109375" style="17" customWidth="1"/>
    <col min="17" max="17" width="15.28515625" style="18" customWidth="1"/>
    <col min="18" max="18" width="16.85546875" style="17" customWidth="1"/>
    <col min="19" max="19" width="15.5703125" style="17" customWidth="1" collapsed="1"/>
    <col min="20" max="20" width="15.7109375" style="91" customWidth="1"/>
    <col min="21" max="21" width="14.5703125" style="18" customWidth="1"/>
    <col min="22" max="22" width="16.85546875" style="17" customWidth="1"/>
    <col min="23" max="23" width="14.140625" style="17" customWidth="1" collapsed="1"/>
    <col min="24" max="24" width="15.7109375" style="91" customWidth="1"/>
    <col min="25" max="25" width="15.5703125" style="18" customWidth="1"/>
    <col min="26" max="26" width="16.85546875" style="17" customWidth="1"/>
    <col min="27" max="27" width="15" style="17" customWidth="1" collapsed="1"/>
    <col min="28" max="28" width="15.7109375" style="91" customWidth="1"/>
    <col min="29" max="29" width="15" style="18" customWidth="1"/>
    <col min="30" max="30" width="16.85546875" style="17" customWidth="1"/>
    <col min="31" max="31" width="15.42578125" style="17" customWidth="1" collapsed="1"/>
    <col min="32" max="32" width="15.7109375" style="91" customWidth="1"/>
    <col min="33" max="33" width="15" style="18" customWidth="1"/>
    <col min="34" max="34" width="16.85546875" style="17" customWidth="1"/>
    <col min="35" max="35" width="15.42578125" style="17" customWidth="1" collapsed="1"/>
    <col min="36" max="36" width="15.7109375" style="91" customWidth="1"/>
    <col min="37" max="37" width="15" style="18" customWidth="1"/>
    <col min="38" max="38" width="16.85546875" style="17" customWidth="1"/>
    <col min="39" max="39" width="15.42578125" style="17" customWidth="1" collapsed="1"/>
    <col min="40" max="40" width="15.7109375" style="91" customWidth="1"/>
    <col min="41" max="41" width="15" style="18" customWidth="1"/>
    <col min="42" max="42" width="16.85546875" style="17" customWidth="1"/>
    <col min="43" max="43" width="15.42578125" style="17" customWidth="1"/>
    <col min="44" max="44" width="15.7109375" style="91" customWidth="1"/>
    <col min="45" max="16384" width="9.140625" style="17"/>
  </cols>
  <sheetData>
    <row r="1" spans="1:44" s="5" customFormat="1" ht="69" customHeight="1" x14ac:dyDescent="0.25">
      <c r="B1" s="11"/>
      <c r="C1" s="6"/>
      <c r="D1" s="6"/>
      <c r="E1" s="9"/>
      <c r="F1" s="7"/>
      <c r="G1" s="7"/>
      <c r="H1" s="7"/>
      <c r="I1" s="10"/>
      <c r="M1" s="8"/>
      <c r="AB1" s="16"/>
      <c r="AC1" s="16"/>
      <c r="AD1" s="16"/>
      <c r="AE1" s="16"/>
      <c r="AG1" s="16"/>
      <c r="AH1" s="16"/>
      <c r="AI1" s="16"/>
      <c r="AK1" s="16"/>
      <c r="AL1" s="16"/>
      <c r="AM1" s="131" t="s">
        <v>189</v>
      </c>
      <c r="AN1" s="131"/>
      <c r="AO1" s="131"/>
      <c r="AP1" s="131"/>
      <c r="AQ1" s="131"/>
    </row>
    <row r="2" spans="1:44" ht="41.25" customHeight="1" x14ac:dyDescent="0.25">
      <c r="A2" s="144" t="s">
        <v>188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G2" s="17"/>
      <c r="AK2" s="17"/>
      <c r="AO2" s="17"/>
    </row>
    <row r="3" spans="1:44" x14ac:dyDescent="0.25">
      <c r="Y3" s="19"/>
    </row>
    <row r="4" spans="1:44" ht="15.75" customHeight="1" x14ac:dyDescent="0.25">
      <c r="A4" s="100" t="s">
        <v>2</v>
      </c>
      <c r="B4" s="100" t="s">
        <v>4</v>
      </c>
      <c r="C4" s="100" t="s">
        <v>70</v>
      </c>
      <c r="D4" s="100" t="s">
        <v>0</v>
      </c>
      <c r="E4" s="138" t="s">
        <v>192</v>
      </c>
      <c r="F4" s="139"/>
      <c r="G4" s="139"/>
      <c r="H4" s="140"/>
      <c r="I4" s="106" t="s">
        <v>3</v>
      </c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7"/>
    </row>
    <row r="5" spans="1:44" ht="15.75" customHeight="1" x14ac:dyDescent="0.25">
      <c r="A5" s="101"/>
      <c r="B5" s="101"/>
      <c r="C5" s="101"/>
      <c r="D5" s="101"/>
      <c r="E5" s="103"/>
      <c r="F5" s="104"/>
      <c r="G5" s="104"/>
      <c r="H5" s="105"/>
      <c r="I5" s="135" t="s">
        <v>79</v>
      </c>
      <c r="J5" s="136"/>
      <c r="K5" s="136"/>
      <c r="L5" s="137"/>
      <c r="M5" s="135" t="s">
        <v>182</v>
      </c>
      <c r="N5" s="136"/>
      <c r="O5" s="136"/>
      <c r="P5" s="137"/>
      <c r="Q5" s="135" t="s">
        <v>184</v>
      </c>
      <c r="R5" s="136"/>
      <c r="S5" s="136"/>
      <c r="T5" s="137"/>
      <c r="U5" s="135" t="s">
        <v>183</v>
      </c>
      <c r="V5" s="136"/>
      <c r="W5" s="136"/>
      <c r="X5" s="137"/>
      <c r="Y5" s="135" t="s">
        <v>193</v>
      </c>
      <c r="Z5" s="136"/>
      <c r="AA5" s="136"/>
      <c r="AB5" s="137"/>
      <c r="AC5" s="135" t="s">
        <v>194</v>
      </c>
      <c r="AD5" s="136"/>
      <c r="AE5" s="136"/>
      <c r="AF5" s="137"/>
      <c r="AG5" s="135" t="s">
        <v>195</v>
      </c>
      <c r="AH5" s="136"/>
      <c r="AI5" s="136"/>
      <c r="AJ5" s="137"/>
      <c r="AK5" s="135" t="s">
        <v>196</v>
      </c>
      <c r="AL5" s="136"/>
      <c r="AM5" s="136"/>
      <c r="AN5" s="137"/>
      <c r="AO5" s="135" t="s">
        <v>197</v>
      </c>
      <c r="AP5" s="136"/>
      <c r="AQ5" s="136"/>
      <c r="AR5" s="137"/>
    </row>
    <row r="6" spans="1:44" x14ac:dyDescent="0.25">
      <c r="A6" s="101"/>
      <c r="B6" s="101"/>
      <c r="C6" s="101"/>
      <c r="D6" s="101"/>
      <c r="E6" s="95" t="s">
        <v>1</v>
      </c>
      <c r="F6" s="97" t="s">
        <v>3</v>
      </c>
      <c r="G6" s="98"/>
      <c r="H6" s="99"/>
      <c r="I6" s="95" t="s">
        <v>1</v>
      </c>
      <c r="J6" s="97" t="s">
        <v>3</v>
      </c>
      <c r="K6" s="98"/>
      <c r="L6" s="99"/>
      <c r="M6" s="95" t="s">
        <v>1</v>
      </c>
      <c r="N6" s="98"/>
      <c r="O6" s="98"/>
      <c r="P6" s="99"/>
      <c r="Q6" s="95" t="s">
        <v>1</v>
      </c>
      <c r="R6" s="98"/>
      <c r="S6" s="98"/>
      <c r="T6" s="99"/>
      <c r="U6" s="95" t="s">
        <v>1</v>
      </c>
      <c r="V6" s="98"/>
      <c r="W6" s="98"/>
      <c r="X6" s="99"/>
      <c r="Y6" s="95" t="s">
        <v>1</v>
      </c>
      <c r="Z6" s="98"/>
      <c r="AA6" s="98"/>
      <c r="AB6" s="99"/>
      <c r="AC6" s="95" t="s">
        <v>1</v>
      </c>
      <c r="AD6" s="98"/>
      <c r="AE6" s="98"/>
      <c r="AF6" s="99"/>
      <c r="AG6" s="95" t="s">
        <v>1</v>
      </c>
      <c r="AJ6" s="18"/>
      <c r="AK6" s="95" t="s">
        <v>1</v>
      </c>
      <c r="AN6" s="18"/>
      <c r="AO6" s="95" t="s">
        <v>1</v>
      </c>
      <c r="AR6" s="18"/>
    </row>
    <row r="7" spans="1:44" s="21" customFormat="1" ht="55.5" customHeight="1" x14ac:dyDescent="0.25">
      <c r="A7" s="102"/>
      <c r="B7" s="102"/>
      <c r="C7" s="102"/>
      <c r="D7" s="102"/>
      <c r="E7" s="96"/>
      <c r="F7" s="20" t="s">
        <v>25</v>
      </c>
      <c r="G7" s="20" t="s">
        <v>26</v>
      </c>
      <c r="H7" s="20" t="s">
        <v>27</v>
      </c>
      <c r="I7" s="96"/>
      <c r="J7" s="20" t="s">
        <v>25</v>
      </c>
      <c r="K7" s="20" t="s">
        <v>26</v>
      </c>
      <c r="L7" s="20" t="s">
        <v>27</v>
      </c>
      <c r="M7" s="96"/>
      <c r="N7" s="20" t="s">
        <v>25</v>
      </c>
      <c r="O7" s="20" t="s">
        <v>26</v>
      </c>
      <c r="P7" s="20" t="s">
        <v>27</v>
      </c>
      <c r="Q7" s="96"/>
      <c r="R7" s="20" t="s">
        <v>25</v>
      </c>
      <c r="S7" s="20" t="s">
        <v>26</v>
      </c>
      <c r="T7" s="20" t="s">
        <v>27</v>
      </c>
      <c r="U7" s="96"/>
      <c r="V7" s="20" t="s">
        <v>25</v>
      </c>
      <c r="W7" s="20" t="s">
        <v>26</v>
      </c>
      <c r="X7" s="20" t="s">
        <v>27</v>
      </c>
      <c r="Y7" s="96"/>
      <c r="Z7" s="20" t="s">
        <v>25</v>
      </c>
      <c r="AA7" s="20" t="s">
        <v>26</v>
      </c>
      <c r="AB7" s="20" t="s">
        <v>27</v>
      </c>
      <c r="AC7" s="96"/>
      <c r="AD7" s="20" t="s">
        <v>25</v>
      </c>
      <c r="AE7" s="20" t="s">
        <v>26</v>
      </c>
      <c r="AF7" s="20" t="s">
        <v>27</v>
      </c>
      <c r="AG7" s="96"/>
      <c r="AH7" s="20" t="s">
        <v>25</v>
      </c>
      <c r="AI7" s="20" t="s">
        <v>26</v>
      </c>
      <c r="AJ7" s="20" t="s">
        <v>27</v>
      </c>
      <c r="AK7" s="96"/>
      <c r="AL7" s="20" t="s">
        <v>25</v>
      </c>
      <c r="AM7" s="20" t="s">
        <v>26</v>
      </c>
      <c r="AN7" s="20" t="s">
        <v>27</v>
      </c>
      <c r="AO7" s="96"/>
      <c r="AP7" s="20" t="s">
        <v>25</v>
      </c>
      <c r="AQ7" s="20" t="s">
        <v>26</v>
      </c>
      <c r="AR7" s="20" t="s">
        <v>27</v>
      </c>
    </row>
    <row r="8" spans="1:44" s="23" customFormat="1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2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  <c r="AR8" s="22">
        <v>44</v>
      </c>
    </row>
    <row r="9" spans="1:44" s="23" customFormat="1" ht="34.5" customHeight="1" x14ac:dyDescent="0.25">
      <c r="A9" s="22"/>
      <c r="B9" s="149" t="s">
        <v>198</v>
      </c>
      <c r="C9" s="149"/>
      <c r="D9" s="149"/>
      <c r="E9" s="25">
        <f>E10+E15+E36+E47</f>
        <v>34304.600000000006</v>
      </c>
      <c r="F9" s="25">
        <f t="shared" ref="F9:AR9" si="0">F10+F15+F36+F47</f>
        <v>0</v>
      </c>
      <c r="G9" s="25">
        <f t="shared" si="0"/>
        <v>34304.600000000006</v>
      </c>
      <c r="H9" s="25">
        <f t="shared" si="0"/>
        <v>0</v>
      </c>
      <c r="I9" s="25">
        <f t="shared" si="0"/>
        <v>25999.899999999998</v>
      </c>
      <c r="J9" s="25">
        <f t="shared" si="0"/>
        <v>0</v>
      </c>
      <c r="K9" s="25">
        <f t="shared" si="0"/>
        <v>25999.899999999998</v>
      </c>
      <c r="L9" s="25">
        <f t="shared" si="0"/>
        <v>0</v>
      </c>
      <c r="M9" s="25">
        <f t="shared" si="0"/>
        <v>1285.4000000000001</v>
      </c>
      <c r="N9" s="25">
        <f t="shared" si="0"/>
        <v>0</v>
      </c>
      <c r="O9" s="25">
        <f t="shared" si="0"/>
        <v>1285.4000000000001</v>
      </c>
      <c r="P9" s="25">
        <f t="shared" si="0"/>
        <v>0</v>
      </c>
      <c r="Q9" s="25">
        <f t="shared" si="0"/>
        <v>1319.8999999999999</v>
      </c>
      <c r="R9" s="25">
        <f t="shared" si="0"/>
        <v>0</v>
      </c>
      <c r="S9" s="25">
        <f t="shared" si="0"/>
        <v>1319.8999999999999</v>
      </c>
      <c r="T9" s="25">
        <f t="shared" si="0"/>
        <v>0</v>
      </c>
      <c r="U9" s="25">
        <f t="shared" si="0"/>
        <v>949.89999999999986</v>
      </c>
      <c r="V9" s="25">
        <f t="shared" si="0"/>
        <v>0</v>
      </c>
      <c r="W9" s="25">
        <f t="shared" si="0"/>
        <v>949.89999999999986</v>
      </c>
      <c r="X9" s="25">
        <f t="shared" si="0"/>
        <v>0</v>
      </c>
      <c r="Y9" s="25">
        <f t="shared" si="0"/>
        <v>949.89999999999986</v>
      </c>
      <c r="Z9" s="25">
        <f t="shared" si="0"/>
        <v>0</v>
      </c>
      <c r="AA9" s="25">
        <f t="shared" si="0"/>
        <v>949.89999999999986</v>
      </c>
      <c r="AB9" s="25">
        <f t="shared" si="0"/>
        <v>0</v>
      </c>
      <c r="AC9" s="25">
        <f t="shared" si="0"/>
        <v>949.89999999999986</v>
      </c>
      <c r="AD9" s="25">
        <f t="shared" si="0"/>
        <v>0</v>
      </c>
      <c r="AE9" s="25">
        <f t="shared" si="0"/>
        <v>949.89999999999986</v>
      </c>
      <c r="AF9" s="25">
        <f t="shared" si="0"/>
        <v>0</v>
      </c>
      <c r="AG9" s="25">
        <f t="shared" si="0"/>
        <v>949.89999999999986</v>
      </c>
      <c r="AH9" s="25">
        <f t="shared" si="0"/>
        <v>0</v>
      </c>
      <c r="AI9" s="25">
        <f t="shared" si="0"/>
        <v>949.89999999999986</v>
      </c>
      <c r="AJ9" s="25">
        <f t="shared" si="0"/>
        <v>0</v>
      </c>
      <c r="AK9" s="25">
        <f t="shared" si="0"/>
        <v>949.89999999999986</v>
      </c>
      <c r="AL9" s="25">
        <f t="shared" si="0"/>
        <v>0</v>
      </c>
      <c r="AM9" s="25">
        <f t="shared" si="0"/>
        <v>949.89999999999986</v>
      </c>
      <c r="AN9" s="25">
        <f t="shared" si="0"/>
        <v>0</v>
      </c>
      <c r="AO9" s="25">
        <f t="shared" si="0"/>
        <v>949.89999999999986</v>
      </c>
      <c r="AP9" s="25">
        <f t="shared" si="0"/>
        <v>0</v>
      </c>
      <c r="AQ9" s="25">
        <f t="shared" si="0"/>
        <v>949.89999999999986</v>
      </c>
      <c r="AR9" s="25">
        <f t="shared" si="0"/>
        <v>0</v>
      </c>
    </row>
    <row r="10" spans="1:44" outlineLevel="3" x14ac:dyDescent="0.25">
      <c r="A10" s="22">
        <v>1</v>
      </c>
      <c r="B10" s="145" t="s">
        <v>77</v>
      </c>
      <c r="C10" s="145"/>
      <c r="D10" s="145"/>
      <c r="E10" s="25">
        <f>SUM(E11:E14)</f>
        <v>4554.7000000000007</v>
      </c>
      <c r="F10" s="25">
        <f t="shared" ref="F10:AR10" si="1">SUM(F11:F14)</f>
        <v>0</v>
      </c>
      <c r="G10" s="25">
        <f t="shared" si="1"/>
        <v>4554.7000000000007</v>
      </c>
      <c r="H10" s="25">
        <f t="shared" si="1"/>
        <v>0</v>
      </c>
      <c r="I10" s="25">
        <f t="shared" si="1"/>
        <v>3381.9</v>
      </c>
      <c r="J10" s="25">
        <f t="shared" si="1"/>
        <v>0</v>
      </c>
      <c r="K10" s="25">
        <f t="shared" si="1"/>
        <v>3381.9</v>
      </c>
      <c r="L10" s="25">
        <f t="shared" si="1"/>
        <v>0</v>
      </c>
      <c r="M10" s="25">
        <f t="shared" si="1"/>
        <v>424.1</v>
      </c>
      <c r="N10" s="25">
        <f t="shared" si="1"/>
        <v>0</v>
      </c>
      <c r="O10" s="25">
        <f t="shared" si="1"/>
        <v>424.1</v>
      </c>
      <c r="P10" s="25">
        <f t="shared" si="1"/>
        <v>0</v>
      </c>
      <c r="Q10" s="25">
        <f t="shared" si="1"/>
        <v>424.1</v>
      </c>
      <c r="R10" s="25">
        <f t="shared" si="1"/>
        <v>0</v>
      </c>
      <c r="S10" s="25">
        <f t="shared" si="1"/>
        <v>424.1</v>
      </c>
      <c r="T10" s="25">
        <f t="shared" si="1"/>
        <v>0</v>
      </c>
      <c r="U10" s="25">
        <f t="shared" si="1"/>
        <v>54.1</v>
      </c>
      <c r="V10" s="25">
        <f t="shared" si="1"/>
        <v>0</v>
      </c>
      <c r="W10" s="25">
        <f t="shared" si="1"/>
        <v>54.1</v>
      </c>
      <c r="X10" s="25">
        <f t="shared" si="1"/>
        <v>0</v>
      </c>
      <c r="Y10" s="25">
        <f t="shared" si="1"/>
        <v>54.1</v>
      </c>
      <c r="Z10" s="25">
        <f t="shared" si="1"/>
        <v>0</v>
      </c>
      <c r="AA10" s="25">
        <f t="shared" si="1"/>
        <v>54.1</v>
      </c>
      <c r="AB10" s="25">
        <f t="shared" si="1"/>
        <v>0</v>
      </c>
      <c r="AC10" s="25">
        <f t="shared" si="1"/>
        <v>54.1</v>
      </c>
      <c r="AD10" s="25">
        <f t="shared" si="1"/>
        <v>0</v>
      </c>
      <c r="AE10" s="25">
        <f t="shared" si="1"/>
        <v>54.1</v>
      </c>
      <c r="AF10" s="25">
        <f t="shared" si="1"/>
        <v>0</v>
      </c>
      <c r="AG10" s="25">
        <f t="shared" si="1"/>
        <v>54.1</v>
      </c>
      <c r="AH10" s="25">
        <f t="shared" si="1"/>
        <v>0</v>
      </c>
      <c r="AI10" s="25">
        <f t="shared" si="1"/>
        <v>54.1</v>
      </c>
      <c r="AJ10" s="25">
        <f t="shared" si="1"/>
        <v>0</v>
      </c>
      <c r="AK10" s="25">
        <f t="shared" si="1"/>
        <v>54.1</v>
      </c>
      <c r="AL10" s="25">
        <f t="shared" si="1"/>
        <v>0</v>
      </c>
      <c r="AM10" s="25">
        <f t="shared" si="1"/>
        <v>54.1</v>
      </c>
      <c r="AN10" s="25">
        <f t="shared" si="1"/>
        <v>0</v>
      </c>
      <c r="AO10" s="25">
        <f t="shared" si="1"/>
        <v>54.1</v>
      </c>
      <c r="AP10" s="25">
        <f t="shared" si="1"/>
        <v>0</v>
      </c>
      <c r="AQ10" s="25">
        <f t="shared" si="1"/>
        <v>54.1</v>
      </c>
      <c r="AR10" s="25">
        <f t="shared" si="1"/>
        <v>0</v>
      </c>
    </row>
    <row r="11" spans="1:44" ht="63" outlineLevel="3" x14ac:dyDescent="0.25">
      <c r="A11" s="108" t="s">
        <v>17</v>
      </c>
      <c r="B11" s="2" t="s">
        <v>80</v>
      </c>
      <c r="C11" s="3" t="s">
        <v>6</v>
      </c>
      <c r="D11" s="3" t="s">
        <v>6</v>
      </c>
      <c r="E11" s="12">
        <f>G11</f>
        <v>810</v>
      </c>
      <c r="F11" s="13">
        <f t="shared" ref="F11:G13" si="2">J11+N11+R11+V11+Z11+AD11+AH11+AL11+AP11</f>
        <v>0</v>
      </c>
      <c r="G11" s="13">
        <f t="shared" si="2"/>
        <v>810</v>
      </c>
      <c r="H11" s="13">
        <f>L11+P11+T11</f>
        <v>0</v>
      </c>
      <c r="I11" s="25">
        <f>SUM(J11:L11)</f>
        <v>270</v>
      </c>
      <c r="J11" s="26">
        <v>0</v>
      </c>
      <c r="K11" s="26">
        <v>270</v>
      </c>
      <c r="L11" s="26">
        <v>0</v>
      </c>
      <c r="M11" s="25">
        <f>O11</f>
        <v>270</v>
      </c>
      <c r="N11" s="26">
        <v>0</v>
      </c>
      <c r="O11" s="26">
        <v>270</v>
      </c>
      <c r="P11" s="26">
        <v>0</v>
      </c>
      <c r="Q11" s="25">
        <f>S11</f>
        <v>270</v>
      </c>
      <c r="R11" s="26">
        <v>0</v>
      </c>
      <c r="S11" s="26">
        <v>270</v>
      </c>
      <c r="T11" s="26">
        <v>0</v>
      </c>
      <c r="U11" s="25">
        <f>W11</f>
        <v>0</v>
      </c>
      <c r="V11" s="26">
        <v>0</v>
      </c>
      <c r="W11" s="26">
        <v>0</v>
      </c>
      <c r="X11" s="26">
        <v>0</v>
      </c>
      <c r="Y11" s="25">
        <f>AA11</f>
        <v>0</v>
      </c>
      <c r="Z11" s="26">
        <v>0</v>
      </c>
      <c r="AA11" s="26">
        <v>0</v>
      </c>
      <c r="AB11" s="26">
        <v>0</v>
      </c>
      <c r="AC11" s="25">
        <v>0</v>
      </c>
      <c r="AD11" s="26">
        <v>0</v>
      </c>
      <c r="AE11" s="26">
        <v>0</v>
      </c>
      <c r="AF11" s="26">
        <v>0</v>
      </c>
      <c r="AG11" s="25">
        <v>0</v>
      </c>
      <c r="AH11" s="26">
        <v>0</v>
      </c>
      <c r="AI11" s="26">
        <v>0</v>
      </c>
      <c r="AJ11" s="26">
        <v>0</v>
      </c>
      <c r="AK11" s="25">
        <v>0</v>
      </c>
      <c r="AL11" s="26">
        <v>0</v>
      </c>
      <c r="AM11" s="26">
        <v>0</v>
      </c>
      <c r="AN11" s="26">
        <v>0</v>
      </c>
      <c r="AO11" s="25">
        <v>0</v>
      </c>
      <c r="AP11" s="26">
        <v>0</v>
      </c>
      <c r="AQ11" s="26">
        <v>0</v>
      </c>
      <c r="AR11" s="26">
        <v>0</v>
      </c>
    </row>
    <row r="12" spans="1:44" ht="63" outlineLevel="3" x14ac:dyDescent="0.25">
      <c r="A12" s="24" t="s">
        <v>18</v>
      </c>
      <c r="B12" s="2" t="s">
        <v>73</v>
      </c>
      <c r="C12" s="3" t="s">
        <v>6</v>
      </c>
      <c r="D12" s="3" t="s">
        <v>6</v>
      </c>
      <c r="E12" s="12">
        <f>G12</f>
        <v>300</v>
      </c>
      <c r="F12" s="13">
        <f t="shared" si="2"/>
        <v>0</v>
      </c>
      <c r="G12" s="13">
        <f t="shared" si="2"/>
        <v>300</v>
      </c>
      <c r="H12" s="13">
        <f>L12+P12+T12</f>
        <v>0</v>
      </c>
      <c r="I12" s="25">
        <f>SUM(J12:L12)</f>
        <v>100</v>
      </c>
      <c r="J12" s="26">
        <v>0</v>
      </c>
      <c r="K12" s="26">
        <v>100</v>
      </c>
      <c r="L12" s="26">
        <v>0</v>
      </c>
      <c r="M12" s="25">
        <f>O12</f>
        <v>100</v>
      </c>
      <c r="N12" s="26">
        <v>0</v>
      </c>
      <c r="O12" s="26">
        <v>100</v>
      </c>
      <c r="P12" s="26">
        <v>0</v>
      </c>
      <c r="Q12" s="25">
        <f>S12</f>
        <v>100</v>
      </c>
      <c r="R12" s="26">
        <v>0</v>
      </c>
      <c r="S12" s="26">
        <v>100</v>
      </c>
      <c r="T12" s="26">
        <v>0</v>
      </c>
      <c r="U12" s="25">
        <f>W12</f>
        <v>0</v>
      </c>
      <c r="V12" s="26">
        <v>0</v>
      </c>
      <c r="W12" s="26">
        <v>0</v>
      </c>
      <c r="X12" s="26">
        <v>0</v>
      </c>
      <c r="Y12" s="25">
        <f>AA12</f>
        <v>0</v>
      </c>
      <c r="Z12" s="26">
        <v>0</v>
      </c>
      <c r="AA12" s="26">
        <v>0</v>
      </c>
      <c r="AB12" s="26">
        <v>0</v>
      </c>
      <c r="AC12" s="25">
        <f>AE12</f>
        <v>0</v>
      </c>
      <c r="AD12" s="26">
        <v>0</v>
      </c>
      <c r="AE12" s="26">
        <v>0</v>
      </c>
      <c r="AF12" s="26">
        <v>0</v>
      </c>
      <c r="AG12" s="25">
        <f>AI12</f>
        <v>0</v>
      </c>
      <c r="AH12" s="26">
        <v>0</v>
      </c>
      <c r="AI12" s="26">
        <v>0</v>
      </c>
      <c r="AJ12" s="26">
        <v>0</v>
      </c>
      <c r="AK12" s="25">
        <f>AM12</f>
        <v>0</v>
      </c>
      <c r="AL12" s="26">
        <v>0</v>
      </c>
      <c r="AM12" s="26">
        <v>0</v>
      </c>
      <c r="AN12" s="26">
        <v>0</v>
      </c>
      <c r="AO12" s="25">
        <f>AQ12</f>
        <v>0</v>
      </c>
      <c r="AP12" s="26">
        <v>0</v>
      </c>
      <c r="AQ12" s="26">
        <v>0</v>
      </c>
      <c r="AR12" s="26">
        <v>0</v>
      </c>
    </row>
    <row r="13" spans="1:44" ht="94.5" outlineLevel="3" x14ac:dyDescent="0.25">
      <c r="A13" s="24" t="s">
        <v>19</v>
      </c>
      <c r="B13" s="2" t="s">
        <v>16</v>
      </c>
      <c r="C13" s="3" t="s">
        <v>6</v>
      </c>
      <c r="D13" s="3" t="s">
        <v>6</v>
      </c>
      <c r="E13" s="12">
        <f>SUM(F13:H13)</f>
        <v>486.90000000000009</v>
      </c>
      <c r="F13" s="13">
        <f t="shared" si="2"/>
        <v>0</v>
      </c>
      <c r="G13" s="13">
        <f t="shared" si="2"/>
        <v>486.90000000000009</v>
      </c>
      <c r="H13" s="13">
        <f>L13+P13+T13</f>
        <v>0</v>
      </c>
      <c r="I13" s="25">
        <f>SUM(J13:L13)</f>
        <v>54.1</v>
      </c>
      <c r="J13" s="26">
        <v>0</v>
      </c>
      <c r="K13" s="109">
        <v>54.1</v>
      </c>
      <c r="L13" s="26">
        <v>0</v>
      </c>
      <c r="M13" s="25">
        <f>SUM(N13:P13)</f>
        <v>54.1</v>
      </c>
      <c r="N13" s="26">
        <v>0</v>
      </c>
      <c r="O13" s="29">
        <v>54.1</v>
      </c>
      <c r="P13" s="26">
        <v>0</v>
      </c>
      <c r="Q13" s="28">
        <f>SUM(R13:T13)</f>
        <v>54.1</v>
      </c>
      <c r="R13" s="26">
        <v>0</v>
      </c>
      <c r="S13" s="27">
        <v>54.1</v>
      </c>
      <c r="T13" s="26">
        <v>0</v>
      </c>
      <c r="U13" s="28">
        <f>SUM(V13:X13)</f>
        <v>54.1</v>
      </c>
      <c r="V13" s="26">
        <v>0</v>
      </c>
      <c r="W13" s="27">
        <v>54.1</v>
      </c>
      <c r="X13" s="26">
        <v>0</v>
      </c>
      <c r="Y13" s="28">
        <f>SUM(Z13:AB13)</f>
        <v>54.1</v>
      </c>
      <c r="Z13" s="26">
        <v>0</v>
      </c>
      <c r="AA13" s="27">
        <v>54.1</v>
      </c>
      <c r="AB13" s="26">
        <v>0</v>
      </c>
      <c r="AC13" s="28">
        <f>SUM(AD13:AF13)</f>
        <v>54.1</v>
      </c>
      <c r="AD13" s="26">
        <v>0</v>
      </c>
      <c r="AE13" s="27">
        <v>54.1</v>
      </c>
      <c r="AF13" s="26">
        <v>0</v>
      </c>
      <c r="AG13" s="28">
        <f>SUM(AH13:AJ13)</f>
        <v>54.1</v>
      </c>
      <c r="AH13" s="26">
        <v>0</v>
      </c>
      <c r="AI13" s="27">
        <v>54.1</v>
      </c>
      <c r="AJ13" s="26">
        <v>0</v>
      </c>
      <c r="AK13" s="28">
        <f>SUM(AL13:AN13)</f>
        <v>54.1</v>
      </c>
      <c r="AL13" s="26">
        <v>0</v>
      </c>
      <c r="AM13" s="27">
        <v>54.1</v>
      </c>
      <c r="AN13" s="26">
        <v>0</v>
      </c>
      <c r="AO13" s="28">
        <f>SUM(AP13:AR13)</f>
        <v>54.1</v>
      </c>
      <c r="AP13" s="26">
        <v>0</v>
      </c>
      <c r="AQ13" s="27">
        <v>54.1</v>
      </c>
      <c r="AR13" s="26">
        <v>0</v>
      </c>
    </row>
    <row r="14" spans="1:44" ht="173.25" outlineLevel="3" x14ac:dyDescent="0.25">
      <c r="A14" s="24" t="s">
        <v>53</v>
      </c>
      <c r="B14" s="2" t="s">
        <v>254</v>
      </c>
      <c r="C14" s="3" t="s">
        <v>60</v>
      </c>
      <c r="D14" s="3" t="s">
        <v>227</v>
      </c>
      <c r="E14" s="12">
        <f>SUM(F14:H14)</f>
        <v>2957.8</v>
      </c>
      <c r="F14" s="13">
        <f t="shared" ref="F14" si="3">J14+N14+R14+V14+Z14+AD14+AH14+AL14+AP14</f>
        <v>0</v>
      </c>
      <c r="G14" s="13">
        <f t="shared" ref="G14" si="4">K14+O14+S14+W14+AA14+AE14+AI14+AM14+AQ14</f>
        <v>2957.8</v>
      </c>
      <c r="H14" s="13">
        <f>L14+P14+T14</f>
        <v>0</v>
      </c>
      <c r="I14" s="25">
        <f>SUM(J14:L14)</f>
        <v>2957.8</v>
      </c>
      <c r="J14" s="26">
        <v>0</v>
      </c>
      <c r="K14" s="109">
        <v>2957.8</v>
      </c>
      <c r="L14" s="26">
        <v>0</v>
      </c>
      <c r="M14" s="25">
        <f>SUM(N14:P14)</f>
        <v>0</v>
      </c>
      <c r="N14" s="26">
        <v>0</v>
      </c>
      <c r="O14" s="126">
        <v>0</v>
      </c>
      <c r="P14" s="26">
        <v>0</v>
      </c>
      <c r="Q14" s="28">
        <f>SUM(R14:T14)</f>
        <v>0</v>
      </c>
      <c r="R14" s="26">
        <v>0</v>
      </c>
      <c r="S14" s="27">
        <v>0</v>
      </c>
      <c r="T14" s="26">
        <v>0</v>
      </c>
      <c r="U14" s="28">
        <f>SUM(V14:X14)</f>
        <v>0</v>
      </c>
      <c r="V14" s="26">
        <v>0</v>
      </c>
      <c r="W14" s="27">
        <v>0</v>
      </c>
      <c r="X14" s="26">
        <v>0</v>
      </c>
      <c r="Y14" s="28">
        <f>SUM(Z14:AB14)</f>
        <v>0</v>
      </c>
      <c r="Z14" s="26">
        <v>0</v>
      </c>
      <c r="AA14" s="27">
        <v>0</v>
      </c>
      <c r="AB14" s="26">
        <v>0</v>
      </c>
      <c r="AC14" s="28">
        <f>SUM(AD14:AF14)</f>
        <v>0</v>
      </c>
      <c r="AD14" s="26">
        <v>0</v>
      </c>
      <c r="AE14" s="27">
        <v>0</v>
      </c>
      <c r="AF14" s="26">
        <v>0</v>
      </c>
      <c r="AG14" s="28">
        <f>SUM(AH14:AJ14)</f>
        <v>0</v>
      </c>
      <c r="AH14" s="26">
        <v>0</v>
      </c>
      <c r="AI14" s="27">
        <v>0</v>
      </c>
      <c r="AJ14" s="26">
        <v>0</v>
      </c>
      <c r="AK14" s="28">
        <f>SUM(AL14:AN14)</f>
        <v>0</v>
      </c>
      <c r="AL14" s="26">
        <v>0</v>
      </c>
      <c r="AM14" s="27">
        <v>0</v>
      </c>
      <c r="AN14" s="26">
        <v>0</v>
      </c>
      <c r="AO14" s="28">
        <f>SUM(AP14:AR14)</f>
        <v>0</v>
      </c>
      <c r="AP14" s="26">
        <v>0</v>
      </c>
      <c r="AQ14" s="27">
        <v>0</v>
      </c>
      <c r="AR14" s="26">
        <v>0</v>
      </c>
    </row>
    <row r="15" spans="1:44" outlineLevel="3" x14ac:dyDescent="0.25">
      <c r="A15" s="22" t="s">
        <v>200</v>
      </c>
      <c r="B15" s="145" t="s">
        <v>199</v>
      </c>
      <c r="C15" s="145"/>
      <c r="D15" s="145"/>
      <c r="E15" s="25">
        <f>E16+E29+E30+E31+E32+E33+E34+E35</f>
        <v>11588.400000000003</v>
      </c>
      <c r="F15" s="25">
        <f t="shared" ref="F15:AR15" si="5">F16+F29+F30+F31+F32+F33+F34+F35</f>
        <v>0</v>
      </c>
      <c r="G15" s="25">
        <f t="shared" si="5"/>
        <v>11588.400000000003</v>
      </c>
      <c r="H15" s="25">
        <f t="shared" si="5"/>
        <v>0</v>
      </c>
      <c r="I15" s="25">
        <f t="shared" si="5"/>
        <v>4456.5</v>
      </c>
      <c r="J15" s="25">
        <f t="shared" si="5"/>
        <v>0</v>
      </c>
      <c r="K15" s="25">
        <f t="shared" si="5"/>
        <v>4456.5</v>
      </c>
      <c r="L15" s="25">
        <f t="shared" si="5"/>
        <v>0</v>
      </c>
      <c r="M15" s="25">
        <f t="shared" si="5"/>
        <v>861.3</v>
      </c>
      <c r="N15" s="25">
        <f t="shared" si="5"/>
        <v>0</v>
      </c>
      <c r="O15" s="25">
        <f t="shared" si="5"/>
        <v>861.3</v>
      </c>
      <c r="P15" s="25">
        <f t="shared" si="5"/>
        <v>0</v>
      </c>
      <c r="Q15" s="25">
        <f t="shared" si="5"/>
        <v>895.79999999999984</v>
      </c>
      <c r="R15" s="25">
        <f t="shared" si="5"/>
        <v>0</v>
      </c>
      <c r="S15" s="25">
        <f t="shared" si="5"/>
        <v>895.79999999999984</v>
      </c>
      <c r="T15" s="25">
        <f t="shared" si="5"/>
        <v>0</v>
      </c>
      <c r="U15" s="25">
        <f t="shared" si="5"/>
        <v>895.79999999999984</v>
      </c>
      <c r="V15" s="25">
        <f t="shared" si="5"/>
        <v>0</v>
      </c>
      <c r="W15" s="25">
        <f t="shared" si="5"/>
        <v>895.79999999999984</v>
      </c>
      <c r="X15" s="25">
        <f t="shared" si="5"/>
        <v>0</v>
      </c>
      <c r="Y15" s="25">
        <f t="shared" si="5"/>
        <v>895.79999999999984</v>
      </c>
      <c r="Z15" s="25">
        <f t="shared" si="5"/>
        <v>0</v>
      </c>
      <c r="AA15" s="25">
        <f t="shared" si="5"/>
        <v>895.79999999999984</v>
      </c>
      <c r="AB15" s="25">
        <f t="shared" si="5"/>
        <v>0</v>
      </c>
      <c r="AC15" s="25">
        <f t="shared" si="5"/>
        <v>895.79999999999984</v>
      </c>
      <c r="AD15" s="25">
        <f t="shared" si="5"/>
        <v>0</v>
      </c>
      <c r="AE15" s="25">
        <f t="shared" si="5"/>
        <v>895.79999999999984</v>
      </c>
      <c r="AF15" s="25">
        <f t="shared" si="5"/>
        <v>0</v>
      </c>
      <c r="AG15" s="25">
        <f t="shared" si="5"/>
        <v>895.79999999999984</v>
      </c>
      <c r="AH15" s="25">
        <f t="shared" si="5"/>
        <v>0</v>
      </c>
      <c r="AI15" s="25">
        <f t="shared" si="5"/>
        <v>895.79999999999984</v>
      </c>
      <c r="AJ15" s="25">
        <f t="shared" si="5"/>
        <v>0</v>
      </c>
      <c r="AK15" s="25">
        <f t="shared" si="5"/>
        <v>895.79999999999984</v>
      </c>
      <c r="AL15" s="25">
        <f t="shared" si="5"/>
        <v>0</v>
      </c>
      <c r="AM15" s="25">
        <f t="shared" si="5"/>
        <v>895.79999999999984</v>
      </c>
      <c r="AN15" s="25">
        <f t="shared" si="5"/>
        <v>0</v>
      </c>
      <c r="AO15" s="25">
        <f t="shared" si="5"/>
        <v>895.79999999999984</v>
      </c>
      <c r="AP15" s="25">
        <f t="shared" si="5"/>
        <v>0</v>
      </c>
      <c r="AQ15" s="25">
        <f t="shared" si="5"/>
        <v>895.79999999999984</v>
      </c>
      <c r="AR15" s="25">
        <f t="shared" si="5"/>
        <v>0</v>
      </c>
    </row>
    <row r="16" spans="1:44" ht="42" customHeight="1" outlineLevel="3" x14ac:dyDescent="0.25">
      <c r="A16" s="108" t="s">
        <v>43</v>
      </c>
      <c r="B16" s="146" t="s">
        <v>186</v>
      </c>
      <c r="C16" s="147"/>
      <c r="D16" s="148"/>
      <c r="E16" s="12">
        <f>SUM(E17:E28)</f>
        <v>7995.5000000000009</v>
      </c>
      <c r="F16" s="12">
        <f t="shared" ref="F16:I16" si="6">SUM(F17:F28)</f>
        <v>0</v>
      </c>
      <c r="G16" s="12">
        <f t="shared" si="6"/>
        <v>7995.5000000000009</v>
      </c>
      <c r="H16" s="12">
        <f t="shared" si="6"/>
        <v>0</v>
      </c>
      <c r="I16" s="12">
        <f t="shared" si="6"/>
        <v>863.6</v>
      </c>
      <c r="J16" s="12">
        <f t="shared" ref="J16" si="7">SUM(J17:J28)</f>
        <v>0</v>
      </c>
      <c r="K16" s="12">
        <f t="shared" ref="K16" si="8">SUM(K17:K28)</f>
        <v>863.6</v>
      </c>
      <c r="L16" s="12">
        <f t="shared" ref="L16:M16" si="9">SUM(L17:L28)</f>
        <v>0</v>
      </c>
      <c r="M16" s="12">
        <f t="shared" si="9"/>
        <v>861.3</v>
      </c>
      <c r="N16" s="12">
        <f t="shared" ref="N16" si="10">SUM(N17:N28)</f>
        <v>0</v>
      </c>
      <c r="O16" s="12">
        <f t="shared" ref="O16" si="11">SUM(O17:O28)</f>
        <v>861.3</v>
      </c>
      <c r="P16" s="12">
        <f t="shared" ref="P16:Q16" si="12">SUM(P17:P28)</f>
        <v>0</v>
      </c>
      <c r="Q16" s="12">
        <f t="shared" si="12"/>
        <v>895.79999999999984</v>
      </c>
      <c r="R16" s="12">
        <f t="shared" ref="R16" si="13">SUM(R17:R28)</f>
        <v>0</v>
      </c>
      <c r="S16" s="12">
        <f t="shared" ref="S16" si="14">SUM(S17:S28)</f>
        <v>895.79999999999984</v>
      </c>
      <c r="T16" s="12">
        <f t="shared" ref="T16:U16" si="15">SUM(T17:T28)</f>
        <v>0</v>
      </c>
      <c r="U16" s="12">
        <f t="shared" si="15"/>
        <v>895.79999999999984</v>
      </c>
      <c r="V16" s="12">
        <f t="shared" ref="V16" si="16">SUM(V17:V28)</f>
        <v>0</v>
      </c>
      <c r="W16" s="12">
        <f t="shared" ref="W16" si="17">SUM(W17:W28)</f>
        <v>895.79999999999984</v>
      </c>
      <c r="X16" s="12">
        <f t="shared" ref="X16:Y16" si="18">SUM(X17:X28)</f>
        <v>0</v>
      </c>
      <c r="Y16" s="12">
        <f t="shared" si="18"/>
        <v>895.79999999999984</v>
      </c>
      <c r="Z16" s="12">
        <f t="shared" ref="Z16" si="19">SUM(Z17:Z28)</f>
        <v>0</v>
      </c>
      <c r="AA16" s="12">
        <f t="shared" ref="AA16" si="20">SUM(AA17:AA28)</f>
        <v>895.79999999999984</v>
      </c>
      <c r="AB16" s="12">
        <f t="shared" ref="AB16:AC16" si="21">SUM(AB17:AB28)</f>
        <v>0</v>
      </c>
      <c r="AC16" s="12">
        <f t="shared" si="21"/>
        <v>895.79999999999984</v>
      </c>
      <c r="AD16" s="12">
        <f t="shared" ref="AD16" si="22">SUM(AD17:AD28)</f>
        <v>0</v>
      </c>
      <c r="AE16" s="12">
        <f t="shared" ref="AE16" si="23">SUM(AE17:AE28)</f>
        <v>895.79999999999984</v>
      </c>
      <c r="AF16" s="12">
        <f t="shared" ref="AF16:AG16" si="24">SUM(AF17:AF28)</f>
        <v>0</v>
      </c>
      <c r="AG16" s="12">
        <f t="shared" si="24"/>
        <v>895.79999999999984</v>
      </c>
      <c r="AH16" s="12">
        <f t="shared" ref="AH16" si="25">SUM(AH17:AH28)</f>
        <v>0</v>
      </c>
      <c r="AI16" s="12">
        <f t="shared" ref="AI16" si="26">SUM(AI17:AI28)</f>
        <v>895.79999999999984</v>
      </c>
      <c r="AJ16" s="12">
        <f t="shared" ref="AJ16:AK16" si="27">SUM(AJ17:AJ28)</f>
        <v>0</v>
      </c>
      <c r="AK16" s="12">
        <f t="shared" si="27"/>
        <v>895.79999999999984</v>
      </c>
      <c r="AL16" s="12">
        <f t="shared" ref="AL16" si="28">SUM(AL17:AL28)</f>
        <v>0</v>
      </c>
      <c r="AM16" s="12">
        <f t="shared" ref="AM16" si="29">SUM(AM17:AM28)</f>
        <v>895.79999999999984</v>
      </c>
      <c r="AN16" s="12">
        <f t="shared" ref="AN16:AO16" si="30">SUM(AN17:AN28)</f>
        <v>0</v>
      </c>
      <c r="AO16" s="12">
        <f t="shared" si="30"/>
        <v>895.79999999999984</v>
      </c>
      <c r="AP16" s="12">
        <f t="shared" ref="AP16" si="31">SUM(AP17:AP28)</f>
        <v>0</v>
      </c>
      <c r="AQ16" s="12">
        <f t="shared" ref="AQ16" si="32">SUM(AQ17:AQ28)</f>
        <v>895.79999999999984</v>
      </c>
      <c r="AR16" s="12">
        <f t="shared" ref="AR16" si="33">SUM(AR17:AR28)</f>
        <v>0</v>
      </c>
    </row>
    <row r="17" spans="1:44" ht="47.25" customHeight="1" outlineLevel="3" x14ac:dyDescent="0.25">
      <c r="A17" s="24" t="s">
        <v>71</v>
      </c>
      <c r="B17" s="85" t="s">
        <v>205</v>
      </c>
      <c r="C17" s="4" t="s">
        <v>60</v>
      </c>
      <c r="D17" s="4" t="s">
        <v>212</v>
      </c>
      <c r="E17" s="12">
        <f t="shared" ref="E17:E27" si="34">SUM(F17:H17)</f>
        <v>1833.3000000000002</v>
      </c>
      <c r="F17" s="13">
        <v>0</v>
      </c>
      <c r="G17" s="13">
        <f t="shared" ref="G17:G27" si="35">K17+O17+S17+W17+AA17+AE17+AI17+AM17+AQ17</f>
        <v>1833.3000000000002</v>
      </c>
      <c r="H17" s="13">
        <v>0</v>
      </c>
      <c r="I17" s="25">
        <f>K17</f>
        <v>198</v>
      </c>
      <c r="J17" s="26">
        <v>0</v>
      </c>
      <c r="K17" s="26">
        <f>189.9+8.1</f>
        <v>198</v>
      </c>
      <c r="L17" s="26">
        <v>0</v>
      </c>
      <c r="M17" s="25">
        <f>O17</f>
        <v>197.5</v>
      </c>
      <c r="N17" s="26">
        <v>0</v>
      </c>
      <c r="O17" s="26">
        <v>197.5</v>
      </c>
      <c r="P17" s="26">
        <v>0</v>
      </c>
      <c r="Q17" s="25">
        <f>S17</f>
        <v>205.4</v>
      </c>
      <c r="R17" s="26">
        <v>0</v>
      </c>
      <c r="S17" s="26">
        <v>205.4</v>
      </c>
      <c r="T17" s="26">
        <v>0</v>
      </c>
      <c r="U17" s="25">
        <f>W17</f>
        <v>205.4</v>
      </c>
      <c r="V17" s="26">
        <v>0</v>
      </c>
      <c r="W17" s="26">
        <v>205.4</v>
      </c>
      <c r="X17" s="26">
        <v>0</v>
      </c>
      <c r="Y17" s="25">
        <f>AA17</f>
        <v>205.4</v>
      </c>
      <c r="Z17" s="26">
        <v>0</v>
      </c>
      <c r="AA17" s="26">
        <v>205.4</v>
      </c>
      <c r="AB17" s="26">
        <v>0</v>
      </c>
      <c r="AC17" s="25">
        <f>AE17</f>
        <v>205.4</v>
      </c>
      <c r="AD17" s="26">
        <v>0</v>
      </c>
      <c r="AE17" s="26">
        <v>205.4</v>
      </c>
      <c r="AF17" s="26">
        <v>0</v>
      </c>
      <c r="AG17" s="25">
        <f>AI17</f>
        <v>205.4</v>
      </c>
      <c r="AH17" s="26">
        <v>0</v>
      </c>
      <c r="AI17" s="26">
        <v>205.4</v>
      </c>
      <c r="AJ17" s="26">
        <v>0</v>
      </c>
      <c r="AK17" s="25">
        <f>AM17</f>
        <v>205.4</v>
      </c>
      <c r="AL17" s="26">
        <v>0</v>
      </c>
      <c r="AM17" s="25">
        <v>205.4</v>
      </c>
      <c r="AN17" s="26">
        <v>0</v>
      </c>
      <c r="AO17" s="25">
        <f>AQ17</f>
        <v>205.4</v>
      </c>
      <c r="AP17" s="26">
        <v>0</v>
      </c>
      <c r="AQ17" s="26">
        <v>205.4</v>
      </c>
      <c r="AR17" s="26">
        <v>0</v>
      </c>
    </row>
    <row r="18" spans="1:44" ht="42" customHeight="1" outlineLevel="3" x14ac:dyDescent="0.25">
      <c r="A18" s="24" t="s">
        <v>72</v>
      </c>
      <c r="B18" s="85" t="s">
        <v>206</v>
      </c>
      <c r="C18" s="4" t="s">
        <v>60</v>
      </c>
      <c r="D18" s="4" t="s">
        <v>212</v>
      </c>
      <c r="E18" s="12">
        <f t="shared" si="34"/>
        <v>415</v>
      </c>
      <c r="F18" s="13">
        <v>0</v>
      </c>
      <c r="G18" s="13">
        <f t="shared" si="35"/>
        <v>415</v>
      </c>
      <c r="H18" s="13">
        <v>0</v>
      </c>
      <c r="I18" s="25">
        <f t="shared" ref="I18:I27" si="36">K18</f>
        <v>44.8</v>
      </c>
      <c r="J18" s="26">
        <v>0</v>
      </c>
      <c r="K18" s="26">
        <f>43+1.8</f>
        <v>44.8</v>
      </c>
      <c r="L18" s="26">
        <v>0</v>
      </c>
      <c r="M18" s="25">
        <f t="shared" ref="M18:M27" si="37">O18</f>
        <v>44.7</v>
      </c>
      <c r="N18" s="26">
        <v>0</v>
      </c>
      <c r="O18" s="26">
        <v>44.7</v>
      </c>
      <c r="P18" s="26">
        <v>0</v>
      </c>
      <c r="Q18" s="25">
        <f t="shared" ref="Q18:Q27" si="38">S18</f>
        <v>46.5</v>
      </c>
      <c r="R18" s="26">
        <v>0</v>
      </c>
      <c r="S18" s="26">
        <v>46.5</v>
      </c>
      <c r="T18" s="26">
        <v>0</v>
      </c>
      <c r="U18" s="25">
        <f t="shared" ref="U18:U27" si="39">W18</f>
        <v>46.5</v>
      </c>
      <c r="V18" s="26">
        <v>0</v>
      </c>
      <c r="W18" s="26">
        <v>46.5</v>
      </c>
      <c r="X18" s="26">
        <v>0</v>
      </c>
      <c r="Y18" s="25">
        <f t="shared" ref="Y18:Y27" si="40">AA18</f>
        <v>46.5</v>
      </c>
      <c r="Z18" s="26">
        <v>0</v>
      </c>
      <c r="AA18" s="26">
        <v>46.5</v>
      </c>
      <c r="AB18" s="26">
        <v>0</v>
      </c>
      <c r="AC18" s="25">
        <f t="shared" ref="AC18:AC27" si="41">AE18</f>
        <v>46.5</v>
      </c>
      <c r="AD18" s="26">
        <v>0</v>
      </c>
      <c r="AE18" s="26">
        <v>46.5</v>
      </c>
      <c r="AF18" s="26">
        <v>0</v>
      </c>
      <c r="AG18" s="25">
        <f t="shared" ref="AG18:AG27" si="42">AI18</f>
        <v>46.5</v>
      </c>
      <c r="AH18" s="26">
        <v>0</v>
      </c>
      <c r="AI18" s="26">
        <v>46.5</v>
      </c>
      <c r="AJ18" s="26">
        <v>0</v>
      </c>
      <c r="AK18" s="25">
        <f t="shared" ref="AK18:AK27" si="43">AM18</f>
        <v>46.5</v>
      </c>
      <c r="AL18" s="26">
        <v>0</v>
      </c>
      <c r="AM18" s="25">
        <v>46.5</v>
      </c>
      <c r="AN18" s="26">
        <v>0</v>
      </c>
      <c r="AO18" s="25">
        <f t="shared" ref="AO18:AO27" si="44">AQ18</f>
        <v>46.5</v>
      </c>
      <c r="AP18" s="26">
        <v>0</v>
      </c>
      <c r="AQ18" s="26">
        <v>46.5</v>
      </c>
      <c r="AR18" s="26">
        <v>0</v>
      </c>
    </row>
    <row r="19" spans="1:44" ht="42" customHeight="1" outlineLevel="3" x14ac:dyDescent="0.25">
      <c r="A19" s="24" t="s">
        <v>74</v>
      </c>
      <c r="B19" s="85" t="s">
        <v>220</v>
      </c>
      <c r="C19" s="4" t="s">
        <v>60</v>
      </c>
      <c r="D19" s="4" t="s">
        <v>212</v>
      </c>
      <c r="E19" s="12">
        <f t="shared" si="34"/>
        <v>363.29999999999995</v>
      </c>
      <c r="F19" s="13">
        <v>0</v>
      </c>
      <c r="G19" s="13">
        <f t="shared" si="35"/>
        <v>363.29999999999995</v>
      </c>
      <c r="H19" s="13">
        <v>0</v>
      </c>
      <c r="I19" s="25">
        <f t="shared" si="36"/>
        <v>39.300000000000004</v>
      </c>
      <c r="J19" s="26">
        <v>0</v>
      </c>
      <c r="K19" s="26">
        <f>37.6+1.7</f>
        <v>39.300000000000004</v>
      </c>
      <c r="L19" s="26">
        <v>0</v>
      </c>
      <c r="M19" s="25">
        <f t="shared" si="37"/>
        <v>39.1</v>
      </c>
      <c r="N19" s="26">
        <v>0</v>
      </c>
      <c r="O19" s="26">
        <v>39.1</v>
      </c>
      <c r="P19" s="26">
        <v>0</v>
      </c>
      <c r="Q19" s="25">
        <f t="shared" si="38"/>
        <v>40.700000000000003</v>
      </c>
      <c r="R19" s="26">
        <v>0</v>
      </c>
      <c r="S19" s="26">
        <v>40.700000000000003</v>
      </c>
      <c r="T19" s="26">
        <v>0</v>
      </c>
      <c r="U19" s="25">
        <f t="shared" si="39"/>
        <v>40.700000000000003</v>
      </c>
      <c r="V19" s="26">
        <v>0</v>
      </c>
      <c r="W19" s="26">
        <v>40.700000000000003</v>
      </c>
      <c r="X19" s="26">
        <v>0</v>
      </c>
      <c r="Y19" s="25">
        <f t="shared" si="40"/>
        <v>40.700000000000003</v>
      </c>
      <c r="Z19" s="26">
        <v>0</v>
      </c>
      <c r="AA19" s="26">
        <v>40.700000000000003</v>
      </c>
      <c r="AB19" s="26">
        <v>0</v>
      </c>
      <c r="AC19" s="25">
        <f t="shared" si="41"/>
        <v>40.700000000000003</v>
      </c>
      <c r="AD19" s="26">
        <v>0</v>
      </c>
      <c r="AE19" s="26">
        <v>40.700000000000003</v>
      </c>
      <c r="AF19" s="26">
        <v>0</v>
      </c>
      <c r="AG19" s="25">
        <f t="shared" si="42"/>
        <v>40.700000000000003</v>
      </c>
      <c r="AH19" s="26">
        <v>0</v>
      </c>
      <c r="AI19" s="26">
        <v>40.700000000000003</v>
      </c>
      <c r="AJ19" s="26">
        <v>0</v>
      </c>
      <c r="AK19" s="25">
        <f t="shared" si="43"/>
        <v>40.700000000000003</v>
      </c>
      <c r="AL19" s="26">
        <v>0</v>
      </c>
      <c r="AM19" s="25">
        <v>40.700000000000003</v>
      </c>
      <c r="AN19" s="26">
        <v>0</v>
      </c>
      <c r="AO19" s="25">
        <f t="shared" si="44"/>
        <v>40.700000000000003</v>
      </c>
      <c r="AP19" s="26">
        <v>0</v>
      </c>
      <c r="AQ19" s="26">
        <v>40.700000000000003</v>
      </c>
      <c r="AR19" s="26">
        <v>0</v>
      </c>
    </row>
    <row r="20" spans="1:44" ht="42" customHeight="1" outlineLevel="3" x14ac:dyDescent="0.25">
      <c r="A20" s="24" t="s">
        <v>75</v>
      </c>
      <c r="B20" s="85" t="s">
        <v>221</v>
      </c>
      <c r="C20" s="4" t="s">
        <v>60</v>
      </c>
      <c r="D20" s="4" t="s">
        <v>212</v>
      </c>
      <c r="E20" s="12">
        <f t="shared" si="34"/>
        <v>700.8</v>
      </c>
      <c r="F20" s="13">
        <v>0</v>
      </c>
      <c r="G20" s="13">
        <f t="shared" si="35"/>
        <v>700.8</v>
      </c>
      <c r="H20" s="13">
        <v>0</v>
      </c>
      <c r="I20" s="25">
        <f t="shared" si="36"/>
        <v>75.8</v>
      </c>
      <c r="J20" s="26">
        <v>0</v>
      </c>
      <c r="K20" s="26">
        <f>72.6+3.2</f>
        <v>75.8</v>
      </c>
      <c r="L20" s="26">
        <v>0</v>
      </c>
      <c r="M20" s="25">
        <f t="shared" si="37"/>
        <v>75.5</v>
      </c>
      <c r="N20" s="26">
        <v>0</v>
      </c>
      <c r="O20" s="26">
        <v>75.5</v>
      </c>
      <c r="P20" s="26">
        <v>0</v>
      </c>
      <c r="Q20" s="25">
        <f t="shared" si="38"/>
        <v>78.5</v>
      </c>
      <c r="R20" s="26">
        <v>0</v>
      </c>
      <c r="S20" s="26">
        <v>78.5</v>
      </c>
      <c r="T20" s="26">
        <v>0</v>
      </c>
      <c r="U20" s="25">
        <f t="shared" si="39"/>
        <v>78.5</v>
      </c>
      <c r="V20" s="26">
        <v>0</v>
      </c>
      <c r="W20" s="26">
        <v>78.5</v>
      </c>
      <c r="X20" s="26">
        <v>0</v>
      </c>
      <c r="Y20" s="25">
        <f t="shared" si="40"/>
        <v>78.5</v>
      </c>
      <c r="Z20" s="26">
        <v>0</v>
      </c>
      <c r="AA20" s="26">
        <v>78.5</v>
      </c>
      <c r="AB20" s="26">
        <v>0</v>
      </c>
      <c r="AC20" s="25">
        <f t="shared" si="41"/>
        <v>78.5</v>
      </c>
      <c r="AD20" s="26">
        <v>0</v>
      </c>
      <c r="AE20" s="26">
        <v>78.5</v>
      </c>
      <c r="AF20" s="26">
        <v>0</v>
      </c>
      <c r="AG20" s="25">
        <f t="shared" si="42"/>
        <v>78.5</v>
      </c>
      <c r="AH20" s="26">
        <v>0</v>
      </c>
      <c r="AI20" s="26">
        <v>78.5</v>
      </c>
      <c r="AJ20" s="26">
        <v>0</v>
      </c>
      <c r="AK20" s="25">
        <f t="shared" si="43"/>
        <v>78.5</v>
      </c>
      <c r="AL20" s="26">
        <v>0</v>
      </c>
      <c r="AM20" s="25">
        <v>78.5</v>
      </c>
      <c r="AN20" s="26">
        <v>0</v>
      </c>
      <c r="AO20" s="25">
        <f t="shared" si="44"/>
        <v>78.5</v>
      </c>
      <c r="AP20" s="26">
        <v>0</v>
      </c>
      <c r="AQ20" s="26">
        <v>78.5</v>
      </c>
      <c r="AR20" s="26">
        <v>0</v>
      </c>
    </row>
    <row r="21" spans="1:44" ht="42" customHeight="1" outlineLevel="3" x14ac:dyDescent="0.25">
      <c r="A21" s="30" t="s">
        <v>76</v>
      </c>
      <c r="B21" s="85" t="s">
        <v>207</v>
      </c>
      <c r="C21" s="4" t="s">
        <v>60</v>
      </c>
      <c r="D21" s="4" t="s">
        <v>212</v>
      </c>
      <c r="E21" s="12">
        <f t="shared" si="34"/>
        <v>1073.0000000000002</v>
      </c>
      <c r="F21" s="13">
        <v>0</v>
      </c>
      <c r="G21" s="13">
        <f t="shared" si="35"/>
        <v>1073.0000000000002</v>
      </c>
      <c r="H21" s="13">
        <v>0</v>
      </c>
      <c r="I21" s="25">
        <f t="shared" si="36"/>
        <v>116</v>
      </c>
      <c r="J21" s="26">
        <v>0</v>
      </c>
      <c r="K21" s="26">
        <f>111.2+4.8</f>
        <v>116</v>
      </c>
      <c r="L21" s="26">
        <v>0</v>
      </c>
      <c r="M21" s="25">
        <f t="shared" si="37"/>
        <v>115.6</v>
      </c>
      <c r="N21" s="26">
        <v>0</v>
      </c>
      <c r="O21" s="26">
        <v>115.6</v>
      </c>
      <c r="P21" s="26">
        <v>0</v>
      </c>
      <c r="Q21" s="25">
        <f t="shared" si="38"/>
        <v>120.2</v>
      </c>
      <c r="R21" s="26">
        <v>0</v>
      </c>
      <c r="S21" s="26">
        <v>120.2</v>
      </c>
      <c r="T21" s="26">
        <v>0</v>
      </c>
      <c r="U21" s="25">
        <f t="shared" si="39"/>
        <v>120.2</v>
      </c>
      <c r="V21" s="26">
        <v>0</v>
      </c>
      <c r="W21" s="26">
        <v>120.2</v>
      </c>
      <c r="X21" s="26">
        <v>0</v>
      </c>
      <c r="Y21" s="25">
        <f t="shared" si="40"/>
        <v>120.2</v>
      </c>
      <c r="Z21" s="26">
        <v>0</v>
      </c>
      <c r="AA21" s="26">
        <v>120.2</v>
      </c>
      <c r="AB21" s="26">
        <v>0</v>
      </c>
      <c r="AC21" s="25">
        <f t="shared" si="41"/>
        <v>120.2</v>
      </c>
      <c r="AD21" s="26">
        <v>0</v>
      </c>
      <c r="AE21" s="26">
        <v>120.2</v>
      </c>
      <c r="AF21" s="26">
        <v>0</v>
      </c>
      <c r="AG21" s="25">
        <f t="shared" si="42"/>
        <v>120.2</v>
      </c>
      <c r="AH21" s="26">
        <v>0</v>
      </c>
      <c r="AI21" s="26">
        <v>120.2</v>
      </c>
      <c r="AJ21" s="26">
        <v>0</v>
      </c>
      <c r="AK21" s="25">
        <f t="shared" si="43"/>
        <v>120.2</v>
      </c>
      <c r="AL21" s="26">
        <v>0</v>
      </c>
      <c r="AM21" s="25">
        <v>120.2</v>
      </c>
      <c r="AN21" s="26">
        <v>0</v>
      </c>
      <c r="AO21" s="25">
        <f t="shared" si="44"/>
        <v>120.2</v>
      </c>
      <c r="AP21" s="26">
        <v>0</v>
      </c>
      <c r="AQ21" s="26">
        <v>120.2</v>
      </c>
      <c r="AR21" s="26">
        <v>0</v>
      </c>
    </row>
    <row r="22" spans="1:44" ht="42" customHeight="1" outlineLevel="3" x14ac:dyDescent="0.25">
      <c r="A22" s="24" t="s">
        <v>174</v>
      </c>
      <c r="B22" s="85" t="s">
        <v>208</v>
      </c>
      <c r="C22" s="4" t="s">
        <v>60</v>
      </c>
      <c r="D22" s="4" t="s">
        <v>212</v>
      </c>
      <c r="E22" s="12">
        <f t="shared" si="34"/>
        <v>839</v>
      </c>
      <c r="F22" s="13">
        <v>0</v>
      </c>
      <c r="G22" s="13">
        <f t="shared" si="35"/>
        <v>839</v>
      </c>
      <c r="H22" s="13">
        <v>0</v>
      </c>
      <c r="I22" s="25">
        <f t="shared" si="36"/>
        <v>90.600000000000009</v>
      </c>
      <c r="J22" s="26">
        <v>0</v>
      </c>
      <c r="K22" s="26">
        <f>86.9+3.7</f>
        <v>90.600000000000009</v>
      </c>
      <c r="L22" s="26">
        <v>0</v>
      </c>
      <c r="M22" s="25">
        <f t="shared" si="37"/>
        <v>90.4</v>
      </c>
      <c r="N22" s="26">
        <v>0</v>
      </c>
      <c r="O22" s="26">
        <v>90.4</v>
      </c>
      <c r="P22" s="26">
        <v>0</v>
      </c>
      <c r="Q22" s="25">
        <f t="shared" si="38"/>
        <v>94</v>
      </c>
      <c r="R22" s="26">
        <v>0</v>
      </c>
      <c r="S22" s="26">
        <v>94</v>
      </c>
      <c r="T22" s="26">
        <v>0</v>
      </c>
      <c r="U22" s="25">
        <f t="shared" si="39"/>
        <v>94</v>
      </c>
      <c r="V22" s="26">
        <v>0</v>
      </c>
      <c r="W22" s="26">
        <v>94</v>
      </c>
      <c r="X22" s="26">
        <v>0</v>
      </c>
      <c r="Y22" s="25">
        <f t="shared" si="40"/>
        <v>94</v>
      </c>
      <c r="Z22" s="26">
        <v>0</v>
      </c>
      <c r="AA22" s="26">
        <v>94</v>
      </c>
      <c r="AB22" s="26">
        <v>0</v>
      </c>
      <c r="AC22" s="25">
        <f t="shared" si="41"/>
        <v>94</v>
      </c>
      <c r="AD22" s="26">
        <v>0</v>
      </c>
      <c r="AE22" s="26">
        <v>94</v>
      </c>
      <c r="AF22" s="26">
        <v>0</v>
      </c>
      <c r="AG22" s="25">
        <f t="shared" si="42"/>
        <v>94</v>
      </c>
      <c r="AH22" s="26">
        <v>0</v>
      </c>
      <c r="AI22" s="26">
        <v>94</v>
      </c>
      <c r="AJ22" s="26">
        <v>0</v>
      </c>
      <c r="AK22" s="25">
        <f t="shared" si="43"/>
        <v>94</v>
      </c>
      <c r="AL22" s="26">
        <v>0</v>
      </c>
      <c r="AM22" s="25">
        <v>94</v>
      </c>
      <c r="AN22" s="26">
        <v>0</v>
      </c>
      <c r="AO22" s="25">
        <f t="shared" si="44"/>
        <v>94</v>
      </c>
      <c r="AP22" s="26">
        <v>0</v>
      </c>
      <c r="AQ22" s="26">
        <v>94</v>
      </c>
      <c r="AR22" s="26">
        <v>0</v>
      </c>
    </row>
    <row r="23" spans="1:44" ht="42" customHeight="1" outlineLevel="3" x14ac:dyDescent="0.25">
      <c r="A23" s="24" t="s">
        <v>187</v>
      </c>
      <c r="B23" s="85" t="s">
        <v>209</v>
      </c>
      <c r="C23" s="4" t="s">
        <v>60</v>
      </c>
      <c r="D23" s="4" t="s">
        <v>212</v>
      </c>
      <c r="E23" s="12">
        <f t="shared" si="34"/>
        <v>762.19999999999993</v>
      </c>
      <c r="F23" s="13">
        <v>0</v>
      </c>
      <c r="G23" s="13">
        <f t="shared" si="35"/>
        <v>762.19999999999993</v>
      </c>
      <c r="H23" s="13">
        <v>0</v>
      </c>
      <c r="I23" s="25">
        <f t="shared" si="36"/>
        <v>82.300000000000011</v>
      </c>
      <c r="J23" s="26">
        <v>0</v>
      </c>
      <c r="K23" s="26">
        <f>78.9+3.4</f>
        <v>82.300000000000011</v>
      </c>
      <c r="L23" s="26">
        <v>0</v>
      </c>
      <c r="M23" s="25">
        <f t="shared" si="37"/>
        <v>82.1</v>
      </c>
      <c r="N23" s="26">
        <v>0</v>
      </c>
      <c r="O23" s="26">
        <v>82.1</v>
      </c>
      <c r="P23" s="26">
        <v>0</v>
      </c>
      <c r="Q23" s="25">
        <f t="shared" si="38"/>
        <v>85.4</v>
      </c>
      <c r="R23" s="26">
        <v>0</v>
      </c>
      <c r="S23" s="26">
        <v>85.4</v>
      </c>
      <c r="T23" s="26">
        <v>0</v>
      </c>
      <c r="U23" s="25">
        <f t="shared" si="39"/>
        <v>85.4</v>
      </c>
      <c r="V23" s="26">
        <v>0</v>
      </c>
      <c r="W23" s="26">
        <v>85.4</v>
      </c>
      <c r="X23" s="26">
        <v>0</v>
      </c>
      <c r="Y23" s="25">
        <f t="shared" si="40"/>
        <v>85.4</v>
      </c>
      <c r="Z23" s="26">
        <v>0</v>
      </c>
      <c r="AA23" s="26">
        <v>85.4</v>
      </c>
      <c r="AB23" s="26">
        <v>0</v>
      </c>
      <c r="AC23" s="25">
        <f t="shared" si="41"/>
        <v>85.4</v>
      </c>
      <c r="AD23" s="26">
        <v>0</v>
      </c>
      <c r="AE23" s="26">
        <v>85.4</v>
      </c>
      <c r="AF23" s="26">
        <v>0</v>
      </c>
      <c r="AG23" s="25">
        <f t="shared" si="42"/>
        <v>85.4</v>
      </c>
      <c r="AH23" s="26">
        <v>0</v>
      </c>
      <c r="AI23" s="26">
        <v>85.4</v>
      </c>
      <c r="AJ23" s="26">
        <v>0</v>
      </c>
      <c r="AK23" s="25">
        <f t="shared" si="43"/>
        <v>85.4</v>
      </c>
      <c r="AL23" s="26">
        <v>0</v>
      </c>
      <c r="AM23" s="25">
        <v>85.4</v>
      </c>
      <c r="AN23" s="26">
        <v>0</v>
      </c>
      <c r="AO23" s="25">
        <f t="shared" si="44"/>
        <v>85.4</v>
      </c>
      <c r="AP23" s="26">
        <v>0</v>
      </c>
      <c r="AQ23" s="26">
        <v>85.4</v>
      </c>
      <c r="AR23" s="26">
        <v>0</v>
      </c>
    </row>
    <row r="24" spans="1:44" ht="42" customHeight="1" outlineLevel="3" x14ac:dyDescent="0.25">
      <c r="A24" s="24" t="s">
        <v>201</v>
      </c>
      <c r="B24" s="85" t="s">
        <v>210</v>
      </c>
      <c r="C24" s="4" t="s">
        <v>60</v>
      </c>
      <c r="D24" s="4" t="s">
        <v>212</v>
      </c>
      <c r="E24" s="12">
        <f t="shared" si="34"/>
        <v>572.00000000000011</v>
      </c>
      <c r="F24" s="13">
        <v>0</v>
      </c>
      <c r="G24" s="13">
        <f t="shared" si="35"/>
        <v>572.00000000000011</v>
      </c>
      <c r="H24" s="13">
        <v>0</v>
      </c>
      <c r="I24" s="25">
        <f t="shared" si="36"/>
        <v>61.7</v>
      </c>
      <c r="J24" s="26">
        <v>0</v>
      </c>
      <c r="K24" s="26">
        <f>59.2+2.5</f>
        <v>61.7</v>
      </c>
      <c r="L24" s="26">
        <v>0</v>
      </c>
      <c r="M24" s="25">
        <f t="shared" si="37"/>
        <v>61.6</v>
      </c>
      <c r="N24" s="26">
        <v>0</v>
      </c>
      <c r="O24" s="26">
        <v>61.6</v>
      </c>
      <c r="P24" s="26">
        <v>0</v>
      </c>
      <c r="Q24" s="25">
        <f t="shared" si="38"/>
        <v>64.099999999999994</v>
      </c>
      <c r="R24" s="26">
        <v>0</v>
      </c>
      <c r="S24" s="26">
        <v>64.099999999999994</v>
      </c>
      <c r="T24" s="26">
        <v>0</v>
      </c>
      <c r="U24" s="25">
        <f t="shared" si="39"/>
        <v>64.099999999999994</v>
      </c>
      <c r="V24" s="26">
        <v>0</v>
      </c>
      <c r="W24" s="26">
        <v>64.099999999999994</v>
      </c>
      <c r="X24" s="26">
        <v>0</v>
      </c>
      <c r="Y24" s="25">
        <f t="shared" si="40"/>
        <v>64.099999999999994</v>
      </c>
      <c r="Z24" s="26">
        <v>0</v>
      </c>
      <c r="AA24" s="26">
        <v>64.099999999999994</v>
      </c>
      <c r="AB24" s="26">
        <v>0</v>
      </c>
      <c r="AC24" s="25">
        <f t="shared" si="41"/>
        <v>64.099999999999994</v>
      </c>
      <c r="AD24" s="26">
        <v>0</v>
      </c>
      <c r="AE24" s="26">
        <v>64.099999999999994</v>
      </c>
      <c r="AF24" s="26">
        <v>0</v>
      </c>
      <c r="AG24" s="25">
        <f t="shared" si="42"/>
        <v>64.099999999999994</v>
      </c>
      <c r="AH24" s="26">
        <v>0</v>
      </c>
      <c r="AI24" s="26">
        <v>64.099999999999994</v>
      </c>
      <c r="AJ24" s="26">
        <v>0</v>
      </c>
      <c r="AK24" s="25">
        <f t="shared" si="43"/>
        <v>64.099999999999994</v>
      </c>
      <c r="AL24" s="26">
        <v>0</v>
      </c>
      <c r="AM24" s="25">
        <v>64.099999999999994</v>
      </c>
      <c r="AN24" s="26">
        <v>0</v>
      </c>
      <c r="AO24" s="25">
        <f t="shared" si="44"/>
        <v>64.099999999999994</v>
      </c>
      <c r="AP24" s="26">
        <v>0</v>
      </c>
      <c r="AQ24" s="26">
        <v>64.099999999999994</v>
      </c>
      <c r="AR24" s="26">
        <v>0</v>
      </c>
    </row>
    <row r="25" spans="1:44" ht="42" customHeight="1" outlineLevel="3" x14ac:dyDescent="0.25">
      <c r="A25" s="24" t="s">
        <v>202</v>
      </c>
      <c r="B25" s="85" t="s">
        <v>222</v>
      </c>
      <c r="C25" s="4" t="s">
        <v>60</v>
      </c>
      <c r="D25" s="4" t="s">
        <v>212</v>
      </c>
      <c r="E25" s="12">
        <f t="shared" si="34"/>
        <v>770.3</v>
      </c>
      <c r="F25" s="13">
        <v>0</v>
      </c>
      <c r="G25" s="13">
        <f t="shared" si="35"/>
        <v>770.3</v>
      </c>
      <c r="H25" s="13">
        <v>0</v>
      </c>
      <c r="I25" s="25">
        <f t="shared" si="36"/>
        <v>83.2</v>
      </c>
      <c r="J25" s="26">
        <v>0</v>
      </c>
      <c r="K25" s="26">
        <f>79.8+3.4</f>
        <v>83.2</v>
      </c>
      <c r="L25" s="26">
        <v>0</v>
      </c>
      <c r="M25" s="25">
        <f t="shared" si="37"/>
        <v>83</v>
      </c>
      <c r="N25" s="26">
        <v>0</v>
      </c>
      <c r="O25" s="26">
        <v>83</v>
      </c>
      <c r="P25" s="26">
        <v>0</v>
      </c>
      <c r="Q25" s="25">
        <f t="shared" si="38"/>
        <v>86.3</v>
      </c>
      <c r="R25" s="26">
        <v>0</v>
      </c>
      <c r="S25" s="26">
        <v>86.3</v>
      </c>
      <c r="T25" s="26">
        <v>0</v>
      </c>
      <c r="U25" s="25">
        <f t="shared" si="39"/>
        <v>86.3</v>
      </c>
      <c r="V25" s="26">
        <v>0</v>
      </c>
      <c r="W25" s="26">
        <v>86.3</v>
      </c>
      <c r="X25" s="26">
        <v>0</v>
      </c>
      <c r="Y25" s="25">
        <f t="shared" si="40"/>
        <v>86.3</v>
      </c>
      <c r="Z25" s="26">
        <v>0</v>
      </c>
      <c r="AA25" s="26">
        <v>86.3</v>
      </c>
      <c r="AB25" s="26">
        <v>0</v>
      </c>
      <c r="AC25" s="25">
        <f t="shared" si="41"/>
        <v>86.3</v>
      </c>
      <c r="AD25" s="26">
        <v>0</v>
      </c>
      <c r="AE25" s="26">
        <v>86.3</v>
      </c>
      <c r="AF25" s="26">
        <v>0</v>
      </c>
      <c r="AG25" s="25">
        <f t="shared" si="42"/>
        <v>86.3</v>
      </c>
      <c r="AH25" s="26">
        <v>0</v>
      </c>
      <c r="AI25" s="26">
        <v>86.3</v>
      </c>
      <c r="AJ25" s="26">
        <v>0</v>
      </c>
      <c r="AK25" s="25">
        <f t="shared" si="43"/>
        <v>86.3</v>
      </c>
      <c r="AL25" s="26">
        <v>0</v>
      </c>
      <c r="AM25" s="25">
        <v>86.3</v>
      </c>
      <c r="AN25" s="26">
        <v>0</v>
      </c>
      <c r="AO25" s="25">
        <f t="shared" si="44"/>
        <v>86.3</v>
      </c>
      <c r="AP25" s="26">
        <v>0</v>
      </c>
      <c r="AQ25" s="26">
        <v>86.3</v>
      </c>
      <c r="AR25" s="26">
        <v>0</v>
      </c>
    </row>
    <row r="26" spans="1:44" ht="42" customHeight="1" outlineLevel="3" x14ac:dyDescent="0.25">
      <c r="A26" s="24" t="s">
        <v>203</v>
      </c>
      <c r="B26" s="85" t="s">
        <v>223</v>
      </c>
      <c r="C26" s="4" t="s">
        <v>60</v>
      </c>
      <c r="D26" s="4" t="s">
        <v>212</v>
      </c>
      <c r="E26" s="12">
        <f t="shared" si="34"/>
        <v>213.30000000000004</v>
      </c>
      <c r="F26" s="13">
        <v>0</v>
      </c>
      <c r="G26" s="13">
        <f t="shared" si="35"/>
        <v>213.30000000000004</v>
      </c>
      <c r="H26" s="13">
        <v>0</v>
      </c>
      <c r="I26" s="25">
        <f t="shared" si="36"/>
        <v>23</v>
      </c>
      <c r="J26" s="26">
        <v>0</v>
      </c>
      <c r="K26" s="26">
        <f>22.1+0.9</f>
        <v>23</v>
      </c>
      <c r="L26" s="26">
        <v>0</v>
      </c>
      <c r="M26" s="25">
        <f t="shared" si="37"/>
        <v>23</v>
      </c>
      <c r="N26" s="26">
        <v>0</v>
      </c>
      <c r="O26" s="26">
        <v>23</v>
      </c>
      <c r="P26" s="26">
        <v>0</v>
      </c>
      <c r="Q26" s="25">
        <f t="shared" si="38"/>
        <v>23.9</v>
      </c>
      <c r="R26" s="26">
        <v>0</v>
      </c>
      <c r="S26" s="26">
        <v>23.9</v>
      </c>
      <c r="T26" s="26">
        <v>0</v>
      </c>
      <c r="U26" s="25">
        <f t="shared" si="39"/>
        <v>23.9</v>
      </c>
      <c r="V26" s="26">
        <v>0</v>
      </c>
      <c r="W26" s="26">
        <v>23.9</v>
      </c>
      <c r="X26" s="26">
        <v>0</v>
      </c>
      <c r="Y26" s="25">
        <f t="shared" si="40"/>
        <v>23.9</v>
      </c>
      <c r="Z26" s="26">
        <v>0</v>
      </c>
      <c r="AA26" s="26">
        <v>23.9</v>
      </c>
      <c r="AB26" s="26">
        <v>0</v>
      </c>
      <c r="AC26" s="25">
        <f t="shared" si="41"/>
        <v>23.9</v>
      </c>
      <c r="AD26" s="26">
        <v>0</v>
      </c>
      <c r="AE26" s="26">
        <v>23.9</v>
      </c>
      <c r="AF26" s="26">
        <v>0</v>
      </c>
      <c r="AG26" s="25">
        <f t="shared" si="42"/>
        <v>23.9</v>
      </c>
      <c r="AH26" s="26">
        <v>0</v>
      </c>
      <c r="AI26" s="26">
        <v>23.9</v>
      </c>
      <c r="AJ26" s="26">
        <v>0</v>
      </c>
      <c r="AK26" s="25">
        <f t="shared" si="43"/>
        <v>23.9</v>
      </c>
      <c r="AL26" s="26">
        <v>0</v>
      </c>
      <c r="AM26" s="25">
        <v>23.9</v>
      </c>
      <c r="AN26" s="26">
        <v>0</v>
      </c>
      <c r="AO26" s="25">
        <f t="shared" si="44"/>
        <v>23.9</v>
      </c>
      <c r="AP26" s="26">
        <v>0</v>
      </c>
      <c r="AQ26" s="26">
        <v>23.9</v>
      </c>
      <c r="AR26" s="26">
        <v>0</v>
      </c>
    </row>
    <row r="27" spans="1:44" ht="42" customHeight="1" outlineLevel="3" x14ac:dyDescent="0.25">
      <c r="A27" s="24" t="s">
        <v>204</v>
      </c>
      <c r="B27" s="85" t="s">
        <v>224</v>
      </c>
      <c r="C27" s="4" t="s">
        <v>60</v>
      </c>
      <c r="D27" s="4" t="s">
        <v>212</v>
      </c>
      <c r="E27" s="12">
        <f t="shared" si="34"/>
        <v>319.50000000000006</v>
      </c>
      <c r="F27" s="13">
        <v>0</v>
      </c>
      <c r="G27" s="13">
        <f t="shared" si="35"/>
        <v>319.50000000000006</v>
      </c>
      <c r="H27" s="13">
        <v>0</v>
      </c>
      <c r="I27" s="25">
        <f t="shared" si="36"/>
        <v>34.5</v>
      </c>
      <c r="J27" s="26">
        <v>0</v>
      </c>
      <c r="K27" s="26">
        <f>33.1+1.4</f>
        <v>34.5</v>
      </c>
      <c r="L27" s="26">
        <v>0</v>
      </c>
      <c r="M27" s="25">
        <f t="shared" si="37"/>
        <v>34.4</v>
      </c>
      <c r="N27" s="26">
        <v>0</v>
      </c>
      <c r="O27" s="26">
        <v>34.4</v>
      </c>
      <c r="P27" s="26">
        <v>0</v>
      </c>
      <c r="Q27" s="25">
        <f t="shared" si="38"/>
        <v>35.799999999999997</v>
      </c>
      <c r="R27" s="26">
        <v>0</v>
      </c>
      <c r="S27" s="26">
        <v>35.799999999999997</v>
      </c>
      <c r="T27" s="26">
        <v>0</v>
      </c>
      <c r="U27" s="25">
        <f t="shared" si="39"/>
        <v>35.799999999999997</v>
      </c>
      <c r="V27" s="26">
        <v>0</v>
      </c>
      <c r="W27" s="26">
        <v>35.799999999999997</v>
      </c>
      <c r="X27" s="26">
        <v>0</v>
      </c>
      <c r="Y27" s="25">
        <f t="shared" si="40"/>
        <v>35.799999999999997</v>
      </c>
      <c r="Z27" s="26">
        <v>0</v>
      </c>
      <c r="AA27" s="26">
        <v>35.799999999999997</v>
      </c>
      <c r="AB27" s="26">
        <v>0</v>
      </c>
      <c r="AC27" s="25">
        <f t="shared" si="41"/>
        <v>35.799999999999997</v>
      </c>
      <c r="AD27" s="26">
        <v>0</v>
      </c>
      <c r="AE27" s="26">
        <v>35.799999999999997</v>
      </c>
      <c r="AF27" s="26">
        <v>0</v>
      </c>
      <c r="AG27" s="25">
        <f t="shared" si="42"/>
        <v>35.799999999999997</v>
      </c>
      <c r="AH27" s="26">
        <v>0</v>
      </c>
      <c r="AI27" s="26">
        <v>35.799999999999997</v>
      </c>
      <c r="AJ27" s="26">
        <v>0</v>
      </c>
      <c r="AK27" s="25">
        <f t="shared" si="43"/>
        <v>35.799999999999997</v>
      </c>
      <c r="AL27" s="26">
        <v>0</v>
      </c>
      <c r="AM27" s="25">
        <v>35.799999999999997</v>
      </c>
      <c r="AN27" s="26">
        <v>0</v>
      </c>
      <c r="AO27" s="25">
        <f t="shared" si="44"/>
        <v>35.799999999999997</v>
      </c>
      <c r="AP27" s="26">
        <v>0</v>
      </c>
      <c r="AQ27" s="26">
        <v>35.799999999999997</v>
      </c>
      <c r="AR27" s="26">
        <v>0</v>
      </c>
    </row>
    <row r="28" spans="1:44" ht="42" customHeight="1" outlineLevel="3" x14ac:dyDescent="0.25">
      <c r="A28" s="24" t="s">
        <v>211</v>
      </c>
      <c r="B28" s="85" t="s">
        <v>225</v>
      </c>
      <c r="C28" s="4" t="s">
        <v>60</v>
      </c>
      <c r="D28" s="4" t="s">
        <v>212</v>
      </c>
      <c r="E28" s="12">
        <f t="shared" ref="E28:E30" si="45">SUM(F28:H28)</f>
        <v>133.80000000000001</v>
      </c>
      <c r="F28" s="13">
        <v>0</v>
      </c>
      <c r="G28" s="13">
        <f t="shared" ref="G28:G30" si="46">K28+O28+S28+W28+AA28+AE28+AI28+AM28+AQ28</f>
        <v>133.80000000000001</v>
      </c>
      <c r="H28" s="13">
        <v>0</v>
      </c>
      <c r="I28" s="25">
        <f t="shared" ref="I28" si="47">K28</f>
        <v>14.4</v>
      </c>
      <c r="J28" s="26">
        <v>0</v>
      </c>
      <c r="K28" s="26">
        <f>13.8+0.6</f>
        <v>14.4</v>
      </c>
      <c r="L28" s="26">
        <v>0</v>
      </c>
      <c r="M28" s="25">
        <f t="shared" ref="M28" si="48">O28</f>
        <v>14.4</v>
      </c>
      <c r="N28" s="26">
        <v>0</v>
      </c>
      <c r="O28" s="26">
        <v>14.4</v>
      </c>
      <c r="P28" s="26">
        <v>0</v>
      </c>
      <c r="Q28" s="25">
        <f t="shared" ref="Q28" si="49">S28</f>
        <v>15</v>
      </c>
      <c r="R28" s="26">
        <v>0</v>
      </c>
      <c r="S28" s="26">
        <v>15</v>
      </c>
      <c r="T28" s="26">
        <v>0</v>
      </c>
      <c r="U28" s="25">
        <f t="shared" ref="U28" si="50">W28</f>
        <v>15</v>
      </c>
      <c r="V28" s="26">
        <v>0</v>
      </c>
      <c r="W28" s="26">
        <v>15</v>
      </c>
      <c r="X28" s="26">
        <v>0</v>
      </c>
      <c r="Y28" s="25">
        <f t="shared" ref="Y28" si="51">AA28</f>
        <v>15</v>
      </c>
      <c r="Z28" s="26">
        <v>0</v>
      </c>
      <c r="AA28" s="26">
        <v>15</v>
      </c>
      <c r="AB28" s="26">
        <v>0</v>
      </c>
      <c r="AC28" s="25">
        <f t="shared" ref="AC28" si="52">AE28</f>
        <v>15</v>
      </c>
      <c r="AD28" s="26">
        <v>0</v>
      </c>
      <c r="AE28" s="26">
        <v>15</v>
      </c>
      <c r="AF28" s="26">
        <v>0</v>
      </c>
      <c r="AG28" s="25">
        <f t="shared" ref="AG28" si="53">AI28</f>
        <v>15</v>
      </c>
      <c r="AH28" s="26">
        <v>0</v>
      </c>
      <c r="AI28" s="26">
        <v>15</v>
      </c>
      <c r="AJ28" s="26">
        <v>0</v>
      </c>
      <c r="AK28" s="25">
        <f t="shared" ref="AK28" si="54">AM28</f>
        <v>15</v>
      </c>
      <c r="AL28" s="26">
        <v>0</v>
      </c>
      <c r="AM28" s="25">
        <v>15</v>
      </c>
      <c r="AN28" s="26">
        <v>0</v>
      </c>
      <c r="AO28" s="25">
        <f t="shared" ref="AO28" si="55">AQ28</f>
        <v>15</v>
      </c>
      <c r="AP28" s="26">
        <v>0</v>
      </c>
      <c r="AQ28" s="26">
        <v>15</v>
      </c>
      <c r="AR28" s="26">
        <v>0</v>
      </c>
    </row>
    <row r="29" spans="1:44" ht="51" customHeight="1" outlineLevel="3" x14ac:dyDescent="0.25">
      <c r="A29" s="24" t="s">
        <v>44</v>
      </c>
      <c r="B29" s="118" t="s">
        <v>226</v>
      </c>
      <c r="C29" s="4" t="s">
        <v>60</v>
      </c>
      <c r="D29" s="4" t="s">
        <v>227</v>
      </c>
      <c r="E29" s="12">
        <f t="shared" si="45"/>
        <v>523.9</v>
      </c>
      <c r="F29" s="13">
        <v>0</v>
      </c>
      <c r="G29" s="13">
        <f t="shared" si="46"/>
        <v>523.9</v>
      </c>
      <c r="H29" s="13">
        <v>0</v>
      </c>
      <c r="I29" s="25">
        <f t="shared" ref="I29:I34" si="56">K29</f>
        <v>523.9</v>
      </c>
      <c r="J29" s="26">
        <v>0</v>
      </c>
      <c r="K29" s="116">
        <v>523.9</v>
      </c>
      <c r="L29" s="26">
        <v>0</v>
      </c>
      <c r="M29" s="25">
        <f t="shared" ref="M29:M34" si="57">O29</f>
        <v>0</v>
      </c>
      <c r="N29" s="26">
        <v>0</v>
      </c>
      <c r="O29" s="26">
        <v>0</v>
      </c>
      <c r="P29" s="26">
        <v>0</v>
      </c>
      <c r="Q29" s="25">
        <f t="shared" ref="Q29:Q34" si="58">S29</f>
        <v>0</v>
      </c>
      <c r="R29" s="26">
        <v>0</v>
      </c>
      <c r="S29" s="26">
        <v>0</v>
      </c>
      <c r="T29" s="26">
        <v>0</v>
      </c>
      <c r="U29" s="25">
        <f t="shared" ref="U29:U34" si="59">W29</f>
        <v>0</v>
      </c>
      <c r="V29" s="26">
        <v>0</v>
      </c>
      <c r="W29" s="26">
        <v>0</v>
      </c>
      <c r="X29" s="26">
        <v>0</v>
      </c>
      <c r="Y29" s="25">
        <f t="shared" ref="Y29:Y34" si="60">AA29</f>
        <v>0</v>
      </c>
      <c r="Z29" s="26">
        <v>0</v>
      </c>
      <c r="AA29" s="26">
        <v>0</v>
      </c>
      <c r="AB29" s="26">
        <v>0</v>
      </c>
      <c r="AC29" s="25">
        <f t="shared" ref="AC29:AC34" si="61">AE29</f>
        <v>0</v>
      </c>
      <c r="AD29" s="26">
        <v>0</v>
      </c>
      <c r="AE29" s="26">
        <v>0</v>
      </c>
      <c r="AF29" s="26">
        <v>0</v>
      </c>
      <c r="AG29" s="25">
        <f t="shared" ref="AG29:AG34" si="62">AI29</f>
        <v>0</v>
      </c>
      <c r="AH29" s="26">
        <v>0</v>
      </c>
      <c r="AI29" s="26">
        <v>0</v>
      </c>
      <c r="AJ29" s="26">
        <v>0</v>
      </c>
      <c r="AK29" s="25">
        <f t="shared" ref="AK29:AK34" si="63">AM29</f>
        <v>0</v>
      </c>
      <c r="AL29" s="26">
        <v>0</v>
      </c>
      <c r="AM29" s="26">
        <v>0</v>
      </c>
      <c r="AN29" s="26">
        <v>0</v>
      </c>
      <c r="AO29" s="25">
        <f t="shared" ref="AO29:AO34" si="64">AQ29</f>
        <v>0</v>
      </c>
      <c r="AP29" s="26">
        <v>0</v>
      </c>
      <c r="AQ29" s="26">
        <v>0</v>
      </c>
      <c r="AR29" s="26">
        <v>0</v>
      </c>
    </row>
    <row r="30" spans="1:44" ht="51" customHeight="1" outlineLevel="3" x14ac:dyDescent="0.25">
      <c r="A30" s="113" t="s">
        <v>119</v>
      </c>
      <c r="B30" s="119" t="s">
        <v>232</v>
      </c>
      <c r="C30" s="112" t="s">
        <v>60</v>
      </c>
      <c r="D30" s="4" t="s">
        <v>60</v>
      </c>
      <c r="E30" s="12">
        <f t="shared" si="45"/>
        <v>598.20000000000005</v>
      </c>
      <c r="F30" s="13">
        <v>0</v>
      </c>
      <c r="G30" s="13">
        <f t="shared" si="46"/>
        <v>598.20000000000005</v>
      </c>
      <c r="H30" s="13">
        <v>0</v>
      </c>
      <c r="I30" s="25">
        <f t="shared" si="56"/>
        <v>598.20000000000005</v>
      </c>
      <c r="J30" s="114">
        <v>0</v>
      </c>
      <c r="K30" s="120">
        <v>598.20000000000005</v>
      </c>
      <c r="L30" s="115">
        <v>0</v>
      </c>
      <c r="M30" s="25">
        <f t="shared" si="57"/>
        <v>0</v>
      </c>
      <c r="N30" s="26">
        <v>0</v>
      </c>
      <c r="O30" s="26">
        <v>0</v>
      </c>
      <c r="P30" s="26">
        <v>0</v>
      </c>
      <c r="Q30" s="25">
        <f t="shared" si="58"/>
        <v>0</v>
      </c>
      <c r="R30" s="26">
        <v>0</v>
      </c>
      <c r="S30" s="26">
        <v>0</v>
      </c>
      <c r="T30" s="26">
        <v>0</v>
      </c>
      <c r="U30" s="25">
        <f t="shared" si="59"/>
        <v>0</v>
      </c>
      <c r="V30" s="26">
        <v>0</v>
      </c>
      <c r="W30" s="26">
        <v>0</v>
      </c>
      <c r="X30" s="26">
        <v>0</v>
      </c>
      <c r="Y30" s="25">
        <f t="shared" si="60"/>
        <v>0</v>
      </c>
      <c r="Z30" s="26">
        <v>0</v>
      </c>
      <c r="AA30" s="26">
        <v>0</v>
      </c>
      <c r="AB30" s="26">
        <v>0</v>
      </c>
      <c r="AC30" s="25">
        <f t="shared" si="61"/>
        <v>0</v>
      </c>
      <c r="AD30" s="26">
        <v>0</v>
      </c>
      <c r="AE30" s="26">
        <v>0</v>
      </c>
      <c r="AF30" s="26">
        <v>0</v>
      </c>
      <c r="AG30" s="25">
        <f t="shared" si="62"/>
        <v>0</v>
      </c>
      <c r="AH30" s="26">
        <v>0</v>
      </c>
      <c r="AI30" s="26">
        <v>0</v>
      </c>
      <c r="AJ30" s="26">
        <v>0</v>
      </c>
      <c r="AK30" s="25">
        <f t="shared" si="63"/>
        <v>0</v>
      </c>
      <c r="AL30" s="26">
        <v>0</v>
      </c>
      <c r="AM30" s="26">
        <v>0</v>
      </c>
      <c r="AN30" s="26">
        <v>0</v>
      </c>
      <c r="AO30" s="25">
        <f t="shared" si="64"/>
        <v>0</v>
      </c>
      <c r="AP30" s="26">
        <v>0</v>
      </c>
      <c r="AQ30" s="26">
        <v>0</v>
      </c>
      <c r="AR30" s="26">
        <v>0</v>
      </c>
    </row>
    <row r="31" spans="1:44" ht="51" customHeight="1" outlineLevel="3" x14ac:dyDescent="0.25">
      <c r="A31" s="113" t="s">
        <v>229</v>
      </c>
      <c r="B31" s="119" t="s">
        <v>233</v>
      </c>
      <c r="C31" s="112" t="s">
        <v>60</v>
      </c>
      <c r="D31" s="4" t="s">
        <v>60</v>
      </c>
      <c r="E31" s="12">
        <f t="shared" ref="E31" si="65">SUM(F31:H31)</f>
        <v>539.6</v>
      </c>
      <c r="F31" s="13">
        <v>0</v>
      </c>
      <c r="G31" s="13">
        <f t="shared" ref="G31" si="66">K31+O31+S31+W31+AA31+AE31+AI31+AM31+AQ31</f>
        <v>539.6</v>
      </c>
      <c r="H31" s="13">
        <v>0</v>
      </c>
      <c r="I31" s="25">
        <f t="shared" si="56"/>
        <v>539.6</v>
      </c>
      <c r="J31" s="114">
        <v>0</v>
      </c>
      <c r="K31" s="120">
        <v>539.6</v>
      </c>
      <c r="L31" s="115">
        <v>0</v>
      </c>
      <c r="M31" s="25">
        <f t="shared" si="57"/>
        <v>0</v>
      </c>
      <c r="N31" s="26">
        <v>0</v>
      </c>
      <c r="O31" s="26">
        <v>0</v>
      </c>
      <c r="P31" s="26">
        <v>0</v>
      </c>
      <c r="Q31" s="25">
        <f t="shared" si="58"/>
        <v>0</v>
      </c>
      <c r="R31" s="26">
        <v>0</v>
      </c>
      <c r="S31" s="26">
        <v>0</v>
      </c>
      <c r="T31" s="26">
        <v>0</v>
      </c>
      <c r="U31" s="25">
        <f t="shared" si="59"/>
        <v>0</v>
      </c>
      <c r="V31" s="26">
        <v>0</v>
      </c>
      <c r="W31" s="26">
        <v>0</v>
      </c>
      <c r="X31" s="26">
        <v>0</v>
      </c>
      <c r="Y31" s="25">
        <f t="shared" si="60"/>
        <v>0</v>
      </c>
      <c r="Z31" s="26">
        <v>0</v>
      </c>
      <c r="AA31" s="26">
        <v>0</v>
      </c>
      <c r="AB31" s="26">
        <v>0</v>
      </c>
      <c r="AC31" s="25">
        <f t="shared" si="61"/>
        <v>0</v>
      </c>
      <c r="AD31" s="26">
        <v>0</v>
      </c>
      <c r="AE31" s="26">
        <v>0</v>
      </c>
      <c r="AF31" s="26">
        <v>0</v>
      </c>
      <c r="AG31" s="25">
        <f t="shared" si="62"/>
        <v>0</v>
      </c>
      <c r="AH31" s="26">
        <v>0</v>
      </c>
      <c r="AI31" s="26">
        <v>0</v>
      </c>
      <c r="AJ31" s="26">
        <v>0</v>
      </c>
      <c r="AK31" s="25">
        <f t="shared" si="63"/>
        <v>0</v>
      </c>
      <c r="AL31" s="26">
        <v>0</v>
      </c>
      <c r="AM31" s="26">
        <v>0</v>
      </c>
      <c r="AN31" s="26">
        <v>0</v>
      </c>
      <c r="AO31" s="25">
        <f t="shared" si="64"/>
        <v>0</v>
      </c>
      <c r="AP31" s="26">
        <v>0</v>
      </c>
      <c r="AQ31" s="26">
        <v>0</v>
      </c>
      <c r="AR31" s="26">
        <v>0</v>
      </c>
    </row>
    <row r="32" spans="1:44" ht="51" customHeight="1" outlineLevel="3" x14ac:dyDescent="0.25">
      <c r="A32" s="113" t="s">
        <v>230</v>
      </c>
      <c r="B32" s="119" t="s">
        <v>234</v>
      </c>
      <c r="C32" s="112" t="s">
        <v>60</v>
      </c>
      <c r="D32" s="4" t="s">
        <v>60</v>
      </c>
      <c r="E32" s="12">
        <f t="shared" ref="E32" si="67">SUM(F32:H32)</f>
        <v>108.7</v>
      </c>
      <c r="F32" s="13">
        <v>0</v>
      </c>
      <c r="G32" s="13">
        <f t="shared" ref="G32" si="68">K32+O32+S32+W32+AA32+AE32+AI32+AM32+AQ32</f>
        <v>108.7</v>
      </c>
      <c r="H32" s="13">
        <v>0</v>
      </c>
      <c r="I32" s="25">
        <f t="shared" si="56"/>
        <v>108.7</v>
      </c>
      <c r="J32" s="114">
        <v>0</v>
      </c>
      <c r="K32" s="120">
        <v>108.7</v>
      </c>
      <c r="L32" s="115">
        <v>0</v>
      </c>
      <c r="M32" s="25">
        <f t="shared" si="57"/>
        <v>0</v>
      </c>
      <c r="N32" s="26">
        <v>0</v>
      </c>
      <c r="O32" s="26">
        <v>0</v>
      </c>
      <c r="P32" s="26">
        <v>0</v>
      </c>
      <c r="Q32" s="25">
        <f t="shared" si="58"/>
        <v>0</v>
      </c>
      <c r="R32" s="26">
        <v>0</v>
      </c>
      <c r="S32" s="26">
        <v>0</v>
      </c>
      <c r="T32" s="26">
        <v>0</v>
      </c>
      <c r="U32" s="25">
        <f t="shared" si="59"/>
        <v>0</v>
      </c>
      <c r="V32" s="26">
        <v>0</v>
      </c>
      <c r="W32" s="26">
        <v>0</v>
      </c>
      <c r="X32" s="26">
        <v>0</v>
      </c>
      <c r="Y32" s="25">
        <f t="shared" si="60"/>
        <v>0</v>
      </c>
      <c r="Z32" s="26">
        <v>0</v>
      </c>
      <c r="AA32" s="26">
        <v>0</v>
      </c>
      <c r="AB32" s="26">
        <v>0</v>
      </c>
      <c r="AC32" s="25">
        <f t="shared" si="61"/>
        <v>0</v>
      </c>
      <c r="AD32" s="26">
        <v>0</v>
      </c>
      <c r="AE32" s="26">
        <v>0</v>
      </c>
      <c r="AF32" s="26">
        <v>0</v>
      </c>
      <c r="AG32" s="25">
        <f t="shared" si="62"/>
        <v>0</v>
      </c>
      <c r="AH32" s="26">
        <v>0</v>
      </c>
      <c r="AI32" s="26">
        <v>0</v>
      </c>
      <c r="AJ32" s="26">
        <v>0</v>
      </c>
      <c r="AK32" s="25">
        <f t="shared" si="63"/>
        <v>0</v>
      </c>
      <c r="AL32" s="26">
        <v>0</v>
      </c>
      <c r="AM32" s="26">
        <v>0</v>
      </c>
      <c r="AN32" s="26">
        <v>0</v>
      </c>
      <c r="AO32" s="25">
        <f t="shared" si="64"/>
        <v>0</v>
      </c>
      <c r="AP32" s="26">
        <v>0</v>
      </c>
      <c r="AQ32" s="26">
        <v>0</v>
      </c>
      <c r="AR32" s="26">
        <v>0</v>
      </c>
    </row>
    <row r="33" spans="1:45" ht="120.75" customHeight="1" outlineLevel="3" x14ac:dyDescent="0.25">
      <c r="A33" s="113" t="s">
        <v>241</v>
      </c>
      <c r="B33" s="119" t="s">
        <v>242</v>
      </c>
      <c r="C33" s="112" t="s">
        <v>60</v>
      </c>
      <c r="D33" s="4" t="s">
        <v>212</v>
      </c>
      <c r="E33" s="12">
        <f t="shared" ref="E33" si="69">SUM(F33:H33)</f>
        <v>600</v>
      </c>
      <c r="F33" s="13">
        <v>0</v>
      </c>
      <c r="G33" s="13">
        <f t="shared" ref="G33" si="70">K33+O33+S33+W33+AA33+AE33+AI33+AM33+AQ33</f>
        <v>600</v>
      </c>
      <c r="H33" s="13">
        <v>0</v>
      </c>
      <c r="I33" s="25">
        <f t="shared" si="56"/>
        <v>600</v>
      </c>
      <c r="J33" s="114">
        <v>0</v>
      </c>
      <c r="K33" s="125">
        <v>600</v>
      </c>
      <c r="L33" s="115">
        <v>0</v>
      </c>
      <c r="M33" s="25">
        <f t="shared" si="57"/>
        <v>0</v>
      </c>
      <c r="N33" s="26">
        <v>0</v>
      </c>
      <c r="O33" s="26">
        <v>0</v>
      </c>
      <c r="P33" s="26">
        <v>0</v>
      </c>
      <c r="Q33" s="25">
        <f t="shared" si="58"/>
        <v>0</v>
      </c>
      <c r="R33" s="26">
        <v>0</v>
      </c>
      <c r="S33" s="26">
        <v>0</v>
      </c>
      <c r="T33" s="26">
        <v>0</v>
      </c>
      <c r="U33" s="25">
        <f t="shared" si="59"/>
        <v>0</v>
      </c>
      <c r="V33" s="26">
        <v>0</v>
      </c>
      <c r="W33" s="26">
        <v>0</v>
      </c>
      <c r="X33" s="26">
        <v>0</v>
      </c>
      <c r="Y33" s="25">
        <f t="shared" si="60"/>
        <v>0</v>
      </c>
      <c r="Z33" s="26">
        <v>0</v>
      </c>
      <c r="AA33" s="26">
        <v>0</v>
      </c>
      <c r="AB33" s="26">
        <v>0</v>
      </c>
      <c r="AC33" s="25">
        <f t="shared" si="61"/>
        <v>0</v>
      </c>
      <c r="AD33" s="26">
        <v>0</v>
      </c>
      <c r="AE33" s="26">
        <v>0</v>
      </c>
      <c r="AF33" s="26">
        <v>0</v>
      </c>
      <c r="AG33" s="25">
        <f t="shared" si="62"/>
        <v>0</v>
      </c>
      <c r="AH33" s="26">
        <v>0</v>
      </c>
      <c r="AI33" s="26">
        <v>0</v>
      </c>
      <c r="AJ33" s="26">
        <v>0</v>
      </c>
      <c r="AK33" s="25">
        <f t="shared" si="63"/>
        <v>0</v>
      </c>
      <c r="AL33" s="26">
        <v>0</v>
      </c>
      <c r="AM33" s="26">
        <v>0</v>
      </c>
      <c r="AN33" s="26">
        <v>0</v>
      </c>
      <c r="AO33" s="25">
        <f t="shared" si="64"/>
        <v>0</v>
      </c>
      <c r="AP33" s="26">
        <v>0</v>
      </c>
      <c r="AQ33" s="26">
        <v>0</v>
      </c>
      <c r="AR33" s="26">
        <v>0</v>
      </c>
    </row>
    <row r="34" spans="1:45" ht="120.75" customHeight="1" outlineLevel="3" x14ac:dyDescent="0.25">
      <c r="A34" s="113" t="s">
        <v>252</v>
      </c>
      <c r="B34" s="119" t="s">
        <v>253</v>
      </c>
      <c r="C34" s="112" t="s">
        <v>60</v>
      </c>
      <c r="D34" s="4" t="s">
        <v>227</v>
      </c>
      <c r="E34" s="12">
        <f t="shared" ref="E34" si="71">SUM(F34:H34)</f>
        <v>942.5</v>
      </c>
      <c r="F34" s="13">
        <v>0</v>
      </c>
      <c r="G34" s="13">
        <f t="shared" ref="G34" si="72">K34+O34+S34+W34+AA34+AE34+AI34+AM34+AQ34</f>
        <v>942.5</v>
      </c>
      <c r="H34" s="13">
        <v>0</v>
      </c>
      <c r="I34" s="25">
        <f t="shared" si="56"/>
        <v>942.5</v>
      </c>
      <c r="J34" s="114">
        <v>0</v>
      </c>
      <c r="K34" s="125">
        <v>942.5</v>
      </c>
      <c r="L34" s="115">
        <v>0</v>
      </c>
      <c r="M34" s="25">
        <f t="shared" si="57"/>
        <v>0</v>
      </c>
      <c r="N34" s="26">
        <v>0</v>
      </c>
      <c r="O34" s="26">
        <v>0</v>
      </c>
      <c r="P34" s="26">
        <v>0</v>
      </c>
      <c r="Q34" s="25">
        <f t="shared" si="58"/>
        <v>0</v>
      </c>
      <c r="R34" s="26">
        <v>0</v>
      </c>
      <c r="S34" s="26">
        <v>0</v>
      </c>
      <c r="T34" s="26">
        <v>0</v>
      </c>
      <c r="U34" s="25">
        <f t="shared" si="59"/>
        <v>0</v>
      </c>
      <c r="V34" s="26">
        <v>0</v>
      </c>
      <c r="W34" s="26">
        <v>0</v>
      </c>
      <c r="X34" s="26">
        <v>0</v>
      </c>
      <c r="Y34" s="25">
        <f t="shared" si="60"/>
        <v>0</v>
      </c>
      <c r="Z34" s="26">
        <v>0</v>
      </c>
      <c r="AA34" s="26">
        <v>0</v>
      </c>
      <c r="AB34" s="26">
        <v>0</v>
      </c>
      <c r="AC34" s="25">
        <f t="shared" si="61"/>
        <v>0</v>
      </c>
      <c r="AD34" s="26">
        <v>0</v>
      </c>
      <c r="AE34" s="26">
        <v>0</v>
      </c>
      <c r="AF34" s="26">
        <v>0</v>
      </c>
      <c r="AG34" s="25">
        <f t="shared" si="62"/>
        <v>0</v>
      </c>
      <c r="AH34" s="26">
        <v>0</v>
      </c>
      <c r="AI34" s="26">
        <v>0</v>
      </c>
      <c r="AJ34" s="26">
        <v>0</v>
      </c>
      <c r="AK34" s="25">
        <f t="shared" si="63"/>
        <v>0</v>
      </c>
      <c r="AL34" s="26">
        <v>0</v>
      </c>
      <c r="AM34" s="26">
        <v>0</v>
      </c>
      <c r="AN34" s="26">
        <v>0</v>
      </c>
      <c r="AO34" s="25">
        <f t="shared" si="64"/>
        <v>0</v>
      </c>
      <c r="AP34" s="26">
        <v>0</v>
      </c>
      <c r="AQ34" s="26">
        <v>0</v>
      </c>
      <c r="AR34" s="26">
        <v>0</v>
      </c>
    </row>
    <row r="35" spans="1:45" ht="74.25" customHeight="1" outlineLevel="3" x14ac:dyDescent="0.25">
      <c r="A35" s="113" t="s">
        <v>262</v>
      </c>
      <c r="B35" s="119" t="s">
        <v>263</v>
      </c>
      <c r="C35" s="112" t="s">
        <v>60</v>
      </c>
      <c r="D35" s="4" t="s">
        <v>212</v>
      </c>
      <c r="E35" s="12">
        <f t="shared" ref="E35" si="73">SUM(F35:H35)</f>
        <v>280</v>
      </c>
      <c r="F35" s="13">
        <v>0</v>
      </c>
      <c r="G35" s="13">
        <f t="shared" ref="G35" si="74">K35+O35+S35+W35+AA35+AE35+AI35+AM35+AQ35</f>
        <v>280</v>
      </c>
      <c r="H35" s="13">
        <v>0</v>
      </c>
      <c r="I35" s="25">
        <f t="shared" ref="I35" si="75">K35</f>
        <v>280</v>
      </c>
      <c r="J35" s="114">
        <v>0</v>
      </c>
      <c r="K35" s="125">
        <v>280</v>
      </c>
      <c r="L35" s="115">
        <v>0</v>
      </c>
      <c r="M35" s="25">
        <f t="shared" ref="M35" si="76">O35</f>
        <v>0</v>
      </c>
      <c r="N35" s="26">
        <v>0</v>
      </c>
      <c r="O35" s="26">
        <v>0</v>
      </c>
      <c r="P35" s="26">
        <v>0</v>
      </c>
      <c r="Q35" s="25">
        <f t="shared" ref="Q35" si="77">S35</f>
        <v>0</v>
      </c>
      <c r="R35" s="26">
        <v>0</v>
      </c>
      <c r="S35" s="26">
        <v>0</v>
      </c>
      <c r="T35" s="26">
        <v>0</v>
      </c>
      <c r="U35" s="25">
        <f t="shared" ref="U35" si="78">W35</f>
        <v>0</v>
      </c>
      <c r="V35" s="26">
        <v>0</v>
      </c>
      <c r="W35" s="26">
        <v>0</v>
      </c>
      <c r="X35" s="26">
        <v>0</v>
      </c>
      <c r="Y35" s="25">
        <f t="shared" ref="Y35" si="79">AA35</f>
        <v>0</v>
      </c>
      <c r="Z35" s="26">
        <v>0</v>
      </c>
      <c r="AA35" s="26">
        <v>0</v>
      </c>
      <c r="AB35" s="26">
        <v>0</v>
      </c>
      <c r="AC35" s="25">
        <f t="shared" ref="AC35" si="80">AE35</f>
        <v>0</v>
      </c>
      <c r="AD35" s="26">
        <v>0</v>
      </c>
      <c r="AE35" s="26">
        <v>0</v>
      </c>
      <c r="AF35" s="26">
        <v>0</v>
      </c>
      <c r="AG35" s="25">
        <f t="shared" ref="AG35" si="81">AI35</f>
        <v>0</v>
      </c>
      <c r="AH35" s="26">
        <v>0</v>
      </c>
      <c r="AI35" s="26">
        <v>0</v>
      </c>
      <c r="AJ35" s="26">
        <v>0</v>
      </c>
      <c r="AK35" s="25">
        <f t="shared" ref="AK35" si="82">AM35</f>
        <v>0</v>
      </c>
      <c r="AL35" s="26">
        <v>0</v>
      </c>
      <c r="AM35" s="26">
        <v>0</v>
      </c>
      <c r="AN35" s="26">
        <v>0</v>
      </c>
      <c r="AO35" s="25">
        <f t="shared" ref="AO35" si="83">AQ35</f>
        <v>0</v>
      </c>
      <c r="AP35" s="26">
        <v>0</v>
      </c>
      <c r="AQ35" s="26">
        <v>0</v>
      </c>
      <c r="AR35" s="26">
        <v>0</v>
      </c>
    </row>
    <row r="36" spans="1:45" s="18" customFormat="1" ht="30.75" customHeight="1" outlineLevel="3" x14ac:dyDescent="0.25">
      <c r="A36" s="110" t="s">
        <v>216</v>
      </c>
      <c r="B36" s="141" t="s">
        <v>217</v>
      </c>
      <c r="C36" s="142"/>
      <c r="D36" s="143"/>
      <c r="E36" s="12">
        <f>SUM(E37:E46)</f>
        <v>16810.699999999997</v>
      </c>
      <c r="F36" s="12">
        <f t="shared" ref="F36:AR36" si="84">SUM(F37:F46)</f>
        <v>0</v>
      </c>
      <c r="G36" s="12">
        <f t="shared" si="84"/>
        <v>16810.699999999997</v>
      </c>
      <c r="H36" s="12">
        <f t="shared" si="84"/>
        <v>0</v>
      </c>
      <c r="I36" s="12">
        <f t="shared" si="84"/>
        <v>16810.699999999997</v>
      </c>
      <c r="J36" s="12">
        <f t="shared" si="84"/>
        <v>0</v>
      </c>
      <c r="K36" s="12">
        <f t="shared" si="84"/>
        <v>16810.699999999997</v>
      </c>
      <c r="L36" s="12">
        <f t="shared" si="84"/>
        <v>0</v>
      </c>
      <c r="M36" s="12">
        <f t="shared" si="84"/>
        <v>0</v>
      </c>
      <c r="N36" s="12">
        <f t="shared" si="84"/>
        <v>0</v>
      </c>
      <c r="O36" s="12">
        <f t="shared" si="84"/>
        <v>0</v>
      </c>
      <c r="P36" s="12">
        <f t="shared" si="84"/>
        <v>0</v>
      </c>
      <c r="Q36" s="12">
        <f t="shared" si="84"/>
        <v>0</v>
      </c>
      <c r="R36" s="12">
        <f t="shared" si="84"/>
        <v>0</v>
      </c>
      <c r="S36" s="12">
        <f t="shared" si="84"/>
        <v>0</v>
      </c>
      <c r="T36" s="12">
        <f t="shared" si="84"/>
        <v>0</v>
      </c>
      <c r="U36" s="12">
        <f t="shared" si="84"/>
        <v>0</v>
      </c>
      <c r="V36" s="12">
        <f t="shared" si="84"/>
        <v>0</v>
      </c>
      <c r="W36" s="12">
        <f t="shared" si="84"/>
        <v>0</v>
      </c>
      <c r="X36" s="12">
        <f t="shared" si="84"/>
        <v>0</v>
      </c>
      <c r="Y36" s="12">
        <f t="shared" si="84"/>
        <v>0</v>
      </c>
      <c r="Z36" s="12">
        <f t="shared" si="84"/>
        <v>0</v>
      </c>
      <c r="AA36" s="12">
        <f t="shared" si="84"/>
        <v>0</v>
      </c>
      <c r="AB36" s="12">
        <f t="shared" si="84"/>
        <v>0</v>
      </c>
      <c r="AC36" s="12">
        <f t="shared" si="84"/>
        <v>0</v>
      </c>
      <c r="AD36" s="12">
        <f t="shared" si="84"/>
        <v>0</v>
      </c>
      <c r="AE36" s="12">
        <f t="shared" si="84"/>
        <v>0</v>
      </c>
      <c r="AF36" s="12">
        <f t="shared" si="84"/>
        <v>0</v>
      </c>
      <c r="AG36" s="12">
        <f t="shared" si="84"/>
        <v>0</v>
      </c>
      <c r="AH36" s="12">
        <f t="shared" si="84"/>
        <v>0</v>
      </c>
      <c r="AI36" s="12">
        <f t="shared" si="84"/>
        <v>0</v>
      </c>
      <c r="AJ36" s="12">
        <f t="shared" si="84"/>
        <v>0</v>
      </c>
      <c r="AK36" s="12">
        <f t="shared" si="84"/>
        <v>0</v>
      </c>
      <c r="AL36" s="12">
        <f t="shared" si="84"/>
        <v>0</v>
      </c>
      <c r="AM36" s="12">
        <f t="shared" si="84"/>
        <v>0</v>
      </c>
      <c r="AN36" s="12">
        <f t="shared" si="84"/>
        <v>0</v>
      </c>
      <c r="AO36" s="12">
        <f t="shared" si="84"/>
        <v>0</v>
      </c>
      <c r="AP36" s="12">
        <f t="shared" si="84"/>
        <v>0</v>
      </c>
      <c r="AQ36" s="12">
        <f t="shared" si="84"/>
        <v>0</v>
      </c>
      <c r="AR36" s="12">
        <f t="shared" si="84"/>
        <v>0</v>
      </c>
      <c r="AS36" s="111"/>
    </row>
    <row r="37" spans="1:45" ht="51" customHeight="1" outlineLevel="3" x14ac:dyDescent="0.25">
      <c r="A37" s="24" t="s">
        <v>45</v>
      </c>
      <c r="B37" s="121" t="s">
        <v>218</v>
      </c>
      <c r="C37" s="4" t="s">
        <v>60</v>
      </c>
      <c r="D37" s="4" t="s">
        <v>212</v>
      </c>
      <c r="E37" s="12">
        <f t="shared" ref="E37:E38" si="85">SUM(F37:H37)</f>
        <v>1613.1</v>
      </c>
      <c r="F37" s="13">
        <v>0</v>
      </c>
      <c r="G37" s="13">
        <f t="shared" ref="G37:G38" si="86">K37+O37+S37+W37+AA37+AE37+AI37+AM37+AQ37</f>
        <v>1613.1</v>
      </c>
      <c r="H37" s="13">
        <v>0</v>
      </c>
      <c r="I37" s="25">
        <f t="shared" ref="I37:I43" si="87">K37</f>
        <v>1613.1</v>
      </c>
      <c r="J37" s="26">
        <v>0</v>
      </c>
      <c r="K37" s="26">
        <v>1613.1</v>
      </c>
      <c r="L37" s="26">
        <v>0</v>
      </c>
      <c r="M37" s="25">
        <f t="shared" ref="M37:M43" si="88">O37</f>
        <v>0</v>
      </c>
      <c r="N37" s="26">
        <v>0</v>
      </c>
      <c r="O37" s="26">
        <v>0</v>
      </c>
      <c r="P37" s="26">
        <v>0</v>
      </c>
      <c r="Q37" s="25">
        <f t="shared" ref="Q37:Q43" si="89">S37</f>
        <v>0</v>
      </c>
      <c r="R37" s="26">
        <v>0</v>
      </c>
      <c r="S37" s="26">
        <v>0</v>
      </c>
      <c r="T37" s="26">
        <v>0</v>
      </c>
      <c r="U37" s="25">
        <f t="shared" ref="U37:U43" si="90">W37</f>
        <v>0</v>
      </c>
      <c r="V37" s="26">
        <v>0</v>
      </c>
      <c r="W37" s="26">
        <v>0</v>
      </c>
      <c r="X37" s="26">
        <v>0</v>
      </c>
      <c r="Y37" s="25">
        <f t="shared" ref="Y37:Y43" si="91">AA37</f>
        <v>0</v>
      </c>
      <c r="Z37" s="26">
        <v>0</v>
      </c>
      <c r="AA37" s="26">
        <v>0</v>
      </c>
      <c r="AB37" s="26">
        <v>0</v>
      </c>
      <c r="AC37" s="25">
        <f t="shared" ref="AC37:AC43" si="92">AE37</f>
        <v>0</v>
      </c>
      <c r="AD37" s="26">
        <v>0</v>
      </c>
      <c r="AE37" s="26">
        <v>0</v>
      </c>
      <c r="AF37" s="26">
        <v>0</v>
      </c>
      <c r="AG37" s="25">
        <f t="shared" ref="AG37:AG43" si="93">AI37</f>
        <v>0</v>
      </c>
      <c r="AH37" s="26">
        <v>0</v>
      </c>
      <c r="AI37" s="26">
        <v>0</v>
      </c>
      <c r="AJ37" s="26">
        <v>0</v>
      </c>
      <c r="AK37" s="25">
        <f t="shared" ref="AK37:AK43" si="94">AM37</f>
        <v>0</v>
      </c>
      <c r="AL37" s="26">
        <v>0</v>
      </c>
      <c r="AM37" s="26">
        <v>0</v>
      </c>
      <c r="AN37" s="26">
        <v>0</v>
      </c>
      <c r="AO37" s="25">
        <f t="shared" ref="AO37:AO43" si="95">AQ37</f>
        <v>0</v>
      </c>
      <c r="AP37" s="26">
        <v>0</v>
      </c>
      <c r="AQ37" s="26">
        <v>0</v>
      </c>
      <c r="AR37" s="26">
        <v>0</v>
      </c>
    </row>
    <row r="38" spans="1:45" ht="51" customHeight="1" outlineLevel="3" x14ac:dyDescent="0.25">
      <c r="A38" s="24" t="s">
        <v>46</v>
      </c>
      <c r="B38" s="121" t="s">
        <v>219</v>
      </c>
      <c r="C38" s="4" t="s">
        <v>60</v>
      </c>
      <c r="D38" s="4" t="s">
        <v>212</v>
      </c>
      <c r="E38" s="12">
        <f t="shared" si="85"/>
        <v>791.6</v>
      </c>
      <c r="F38" s="13">
        <v>0</v>
      </c>
      <c r="G38" s="13">
        <f t="shared" si="86"/>
        <v>791.6</v>
      </c>
      <c r="H38" s="13">
        <v>0</v>
      </c>
      <c r="I38" s="25">
        <f t="shared" si="87"/>
        <v>791.6</v>
      </c>
      <c r="J38" s="26">
        <v>0</v>
      </c>
      <c r="K38" s="26">
        <v>791.6</v>
      </c>
      <c r="L38" s="26">
        <v>0</v>
      </c>
      <c r="M38" s="25">
        <f t="shared" si="88"/>
        <v>0</v>
      </c>
      <c r="N38" s="26">
        <v>0</v>
      </c>
      <c r="O38" s="26">
        <v>0</v>
      </c>
      <c r="P38" s="26">
        <v>0</v>
      </c>
      <c r="Q38" s="25">
        <f t="shared" si="89"/>
        <v>0</v>
      </c>
      <c r="R38" s="26">
        <v>0</v>
      </c>
      <c r="S38" s="26">
        <v>0</v>
      </c>
      <c r="T38" s="26">
        <v>0</v>
      </c>
      <c r="U38" s="25">
        <f t="shared" si="90"/>
        <v>0</v>
      </c>
      <c r="V38" s="26">
        <v>0</v>
      </c>
      <c r="W38" s="26">
        <v>0</v>
      </c>
      <c r="X38" s="26">
        <v>0</v>
      </c>
      <c r="Y38" s="25">
        <f t="shared" si="91"/>
        <v>0</v>
      </c>
      <c r="Z38" s="26">
        <v>0</v>
      </c>
      <c r="AA38" s="26">
        <v>0</v>
      </c>
      <c r="AB38" s="26">
        <v>0</v>
      </c>
      <c r="AC38" s="25">
        <f t="shared" si="92"/>
        <v>0</v>
      </c>
      <c r="AD38" s="26">
        <v>0</v>
      </c>
      <c r="AE38" s="26">
        <v>0</v>
      </c>
      <c r="AF38" s="26">
        <v>0</v>
      </c>
      <c r="AG38" s="25">
        <f t="shared" si="93"/>
        <v>0</v>
      </c>
      <c r="AH38" s="26">
        <v>0</v>
      </c>
      <c r="AI38" s="26">
        <v>0</v>
      </c>
      <c r="AJ38" s="26">
        <v>0</v>
      </c>
      <c r="AK38" s="25">
        <f t="shared" si="94"/>
        <v>0</v>
      </c>
      <c r="AL38" s="26">
        <v>0</v>
      </c>
      <c r="AM38" s="26">
        <v>0</v>
      </c>
      <c r="AN38" s="26">
        <v>0</v>
      </c>
      <c r="AO38" s="25">
        <f t="shared" si="95"/>
        <v>0</v>
      </c>
      <c r="AP38" s="26">
        <v>0</v>
      </c>
      <c r="AQ38" s="26">
        <v>0</v>
      </c>
      <c r="AR38" s="26">
        <v>0</v>
      </c>
    </row>
    <row r="39" spans="1:45" ht="66" customHeight="1" outlineLevel="3" x14ac:dyDescent="0.25">
      <c r="A39" s="108" t="s">
        <v>231</v>
      </c>
      <c r="B39" s="121" t="s">
        <v>228</v>
      </c>
      <c r="C39" s="4" t="s">
        <v>60</v>
      </c>
      <c r="D39" s="4" t="s">
        <v>227</v>
      </c>
      <c r="E39" s="12">
        <f t="shared" ref="E39" si="96">SUM(F39:H39)</f>
        <v>5373.5</v>
      </c>
      <c r="F39" s="13">
        <v>0</v>
      </c>
      <c r="G39" s="13">
        <f t="shared" ref="G39" si="97">K39+O39+S39+W39+AA39+AE39+AI39+AM39+AQ39</f>
        <v>5373.5</v>
      </c>
      <c r="H39" s="13">
        <v>0</v>
      </c>
      <c r="I39" s="25">
        <f t="shared" si="87"/>
        <v>5373.5</v>
      </c>
      <c r="J39" s="26">
        <v>0</v>
      </c>
      <c r="K39" s="26">
        <v>5373.5</v>
      </c>
      <c r="L39" s="26">
        <v>0</v>
      </c>
      <c r="M39" s="25">
        <f t="shared" si="88"/>
        <v>0</v>
      </c>
      <c r="N39" s="26">
        <v>0</v>
      </c>
      <c r="O39" s="26">
        <v>0</v>
      </c>
      <c r="P39" s="26">
        <v>0</v>
      </c>
      <c r="Q39" s="25">
        <f t="shared" si="89"/>
        <v>0</v>
      </c>
      <c r="R39" s="26">
        <v>0</v>
      </c>
      <c r="S39" s="26">
        <v>0</v>
      </c>
      <c r="T39" s="26">
        <v>0</v>
      </c>
      <c r="U39" s="25">
        <f t="shared" si="90"/>
        <v>0</v>
      </c>
      <c r="V39" s="26">
        <v>0</v>
      </c>
      <c r="W39" s="26">
        <v>0</v>
      </c>
      <c r="X39" s="26">
        <v>0</v>
      </c>
      <c r="Y39" s="25">
        <f t="shared" si="91"/>
        <v>0</v>
      </c>
      <c r="Z39" s="26">
        <v>0</v>
      </c>
      <c r="AA39" s="26">
        <v>0</v>
      </c>
      <c r="AB39" s="26">
        <v>0</v>
      </c>
      <c r="AC39" s="25">
        <f t="shared" si="92"/>
        <v>0</v>
      </c>
      <c r="AD39" s="26">
        <v>0</v>
      </c>
      <c r="AE39" s="26">
        <v>0</v>
      </c>
      <c r="AF39" s="26">
        <v>0</v>
      </c>
      <c r="AG39" s="25">
        <f t="shared" si="93"/>
        <v>0</v>
      </c>
      <c r="AH39" s="26">
        <v>0</v>
      </c>
      <c r="AI39" s="26">
        <v>0</v>
      </c>
      <c r="AJ39" s="26">
        <v>0</v>
      </c>
      <c r="AK39" s="25">
        <f t="shared" si="94"/>
        <v>0</v>
      </c>
      <c r="AL39" s="26">
        <v>0</v>
      </c>
      <c r="AM39" s="26">
        <v>0</v>
      </c>
      <c r="AN39" s="26">
        <v>0</v>
      </c>
      <c r="AO39" s="25">
        <f t="shared" si="95"/>
        <v>0</v>
      </c>
      <c r="AP39" s="26">
        <v>0</v>
      </c>
      <c r="AQ39" s="26">
        <v>0</v>
      </c>
      <c r="AR39" s="26">
        <v>0</v>
      </c>
    </row>
    <row r="40" spans="1:45" ht="67.5" customHeight="1" outlineLevel="3" x14ac:dyDescent="0.25">
      <c r="A40" s="24" t="s">
        <v>244</v>
      </c>
      <c r="B40" s="121" t="s">
        <v>245</v>
      </c>
      <c r="C40" s="4" t="s">
        <v>60</v>
      </c>
      <c r="D40" s="4" t="s">
        <v>212</v>
      </c>
      <c r="E40" s="12">
        <f t="shared" ref="E40" si="98">SUM(F40:H40)</f>
        <v>675.5</v>
      </c>
      <c r="F40" s="13">
        <v>0</v>
      </c>
      <c r="G40" s="13">
        <f t="shared" ref="G40" si="99">K40+O40+S40+W40+AA40+AE40+AI40+AM40+AQ40</f>
        <v>675.5</v>
      </c>
      <c r="H40" s="13">
        <v>0</v>
      </c>
      <c r="I40" s="25">
        <f t="shared" si="87"/>
        <v>675.5</v>
      </c>
      <c r="J40" s="26">
        <v>0</v>
      </c>
      <c r="K40" s="26">
        <v>675.5</v>
      </c>
      <c r="L40" s="26">
        <v>0</v>
      </c>
      <c r="M40" s="25">
        <f t="shared" si="88"/>
        <v>0</v>
      </c>
      <c r="N40" s="26">
        <v>0</v>
      </c>
      <c r="O40" s="26">
        <v>0</v>
      </c>
      <c r="P40" s="26">
        <v>0</v>
      </c>
      <c r="Q40" s="25">
        <f t="shared" si="89"/>
        <v>0</v>
      </c>
      <c r="R40" s="26">
        <v>0</v>
      </c>
      <c r="S40" s="26">
        <v>0</v>
      </c>
      <c r="T40" s="26">
        <v>0</v>
      </c>
      <c r="U40" s="25">
        <f t="shared" si="90"/>
        <v>0</v>
      </c>
      <c r="V40" s="26">
        <v>0</v>
      </c>
      <c r="W40" s="26">
        <v>0</v>
      </c>
      <c r="X40" s="26">
        <v>0</v>
      </c>
      <c r="Y40" s="25">
        <f t="shared" si="91"/>
        <v>0</v>
      </c>
      <c r="Z40" s="26">
        <v>0</v>
      </c>
      <c r="AA40" s="26">
        <v>0</v>
      </c>
      <c r="AB40" s="26">
        <v>0</v>
      </c>
      <c r="AC40" s="25">
        <f t="shared" si="92"/>
        <v>0</v>
      </c>
      <c r="AD40" s="26">
        <v>0</v>
      </c>
      <c r="AE40" s="26">
        <v>0</v>
      </c>
      <c r="AF40" s="26">
        <v>0</v>
      </c>
      <c r="AG40" s="25">
        <f t="shared" si="93"/>
        <v>0</v>
      </c>
      <c r="AH40" s="26">
        <v>0</v>
      </c>
      <c r="AI40" s="26">
        <v>0</v>
      </c>
      <c r="AJ40" s="26">
        <v>0</v>
      </c>
      <c r="AK40" s="25">
        <f t="shared" si="94"/>
        <v>0</v>
      </c>
      <c r="AL40" s="26">
        <v>0</v>
      </c>
      <c r="AM40" s="26">
        <v>0</v>
      </c>
      <c r="AN40" s="26">
        <v>0</v>
      </c>
      <c r="AO40" s="25">
        <f t="shared" si="95"/>
        <v>0</v>
      </c>
      <c r="AP40" s="26">
        <v>0</v>
      </c>
      <c r="AQ40" s="26">
        <v>0</v>
      </c>
      <c r="AR40" s="26">
        <v>0</v>
      </c>
    </row>
    <row r="41" spans="1:45" ht="70.5" customHeight="1" outlineLevel="3" x14ac:dyDescent="0.25">
      <c r="A41" s="24" t="s">
        <v>246</v>
      </c>
      <c r="B41" s="121" t="s">
        <v>247</v>
      </c>
      <c r="C41" s="4" t="s">
        <v>60</v>
      </c>
      <c r="D41" s="4" t="s">
        <v>212</v>
      </c>
      <c r="E41" s="12">
        <f t="shared" ref="E41" si="100">SUM(F41:H41)</f>
        <v>416.5</v>
      </c>
      <c r="F41" s="13">
        <v>0</v>
      </c>
      <c r="G41" s="13">
        <f t="shared" ref="G41" si="101">K41+O41+S41+W41+AA41+AE41+AI41+AM41+AQ41</f>
        <v>416.5</v>
      </c>
      <c r="H41" s="13">
        <v>0</v>
      </c>
      <c r="I41" s="25">
        <f t="shared" si="87"/>
        <v>416.5</v>
      </c>
      <c r="J41" s="26">
        <v>0</v>
      </c>
      <c r="K41" s="26">
        <v>416.5</v>
      </c>
      <c r="L41" s="26">
        <v>0</v>
      </c>
      <c r="M41" s="25">
        <f t="shared" si="88"/>
        <v>0</v>
      </c>
      <c r="N41" s="26">
        <v>0</v>
      </c>
      <c r="O41" s="26">
        <v>0</v>
      </c>
      <c r="P41" s="26">
        <v>0</v>
      </c>
      <c r="Q41" s="25">
        <f t="shared" si="89"/>
        <v>0</v>
      </c>
      <c r="R41" s="26">
        <v>0</v>
      </c>
      <c r="S41" s="26">
        <v>0</v>
      </c>
      <c r="T41" s="26">
        <v>0</v>
      </c>
      <c r="U41" s="25">
        <f t="shared" si="90"/>
        <v>0</v>
      </c>
      <c r="V41" s="26">
        <v>0</v>
      </c>
      <c r="W41" s="26">
        <v>0</v>
      </c>
      <c r="X41" s="26">
        <v>0</v>
      </c>
      <c r="Y41" s="25">
        <f t="shared" si="91"/>
        <v>0</v>
      </c>
      <c r="Z41" s="26">
        <v>0</v>
      </c>
      <c r="AA41" s="26">
        <v>0</v>
      </c>
      <c r="AB41" s="26">
        <v>0</v>
      </c>
      <c r="AC41" s="25">
        <f t="shared" si="92"/>
        <v>0</v>
      </c>
      <c r="AD41" s="26">
        <v>0</v>
      </c>
      <c r="AE41" s="26">
        <v>0</v>
      </c>
      <c r="AF41" s="26">
        <v>0</v>
      </c>
      <c r="AG41" s="25">
        <f t="shared" si="93"/>
        <v>0</v>
      </c>
      <c r="AH41" s="26">
        <v>0</v>
      </c>
      <c r="AI41" s="26">
        <v>0</v>
      </c>
      <c r="AJ41" s="26">
        <v>0</v>
      </c>
      <c r="AK41" s="25">
        <f t="shared" si="94"/>
        <v>0</v>
      </c>
      <c r="AL41" s="26">
        <v>0</v>
      </c>
      <c r="AM41" s="26">
        <v>0</v>
      </c>
      <c r="AN41" s="26">
        <v>0</v>
      </c>
      <c r="AO41" s="25">
        <f t="shared" si="95"/>
        <v>0</v>
      </c>
      <c r="AP41" s="26">
        <v>0</v>
      </c>
      <c r="AQ41" s="26">
        <v>0</v>
      </c>
      <c r="AR41" s="26">
        <v>0</v>
      </c>
    </row>
    <row r="42" spans="1:45" ht="70.5" customHeight="1" outlineLevel="3" x14ac:dyDescent="0.25">
      <c r="A42" s="24" t="s">
        <v>248</v>
      </c>
      <c r="B42" s="121" t="s">
        <v>249</v>
      </c>
      <c r="C42" s="4" t="s">
        <v>60</v>
      </c>
      <c r="D42" s="4" t="s">
        <v>212</v>
      </c>
      <c r="E42" s="12">
        <f t="shared" ref="E42" si="102">SUM(F42:H42)</f>
        <v>98.3</v>
      </c>
      <c r="F42" s="13">
        <v>0</v>
      </c>
      <c r="G42" s="13">
        <f t="shared" ref="G42" si="103">K42+O42+S42+W42+AA42+AE42+AI42+AM42+AQ42</f>
        <v>98.3</v>
      </c>
      <c r="H42" s="13">
        <v>0</v>
      </c>
      <c r="I42" s="25">
        <f t="shared" si="87"/>
        <v>98.3</v>
      </c>
      <c r="J42" s="26">
        <v>0</v>
      </c>
      <c r="K42" s="26">
        <v>98.3</v>
      </c>
      <c r="L42" s="26">
        <v>0</v>
      </c>
      <c r="M42" s="25">
        <f t="shared" si="88"/>
        <v>0</v>
      </c>
      <c r="N42" s="26">
        <v>0</v>
      </c>
      <c r="O42" s="26">
        <v>0</v>
      </c>
      <c r="P42" s="26">
        <v>0</v>
      </c>
      <c r="Q42" s="25">
        <f t="shared" si="89"/>
        <v>0</v>
      </c>
      <c r="R42" s="26">
        <v>0</v>
      </c>
      <c r="S42" s="26">
        <v>0</v>
      </c>
      <c r="T42" s="26">
        <v>0</v>
      </c>
      <c r="U42" s="25">
        <f t="shared" si="90"/>
        <v>0</v>
      </c>
      <c r="V42" s="26">
        <v>0</v>
      </c>
      <c r="W42" s="26">
        <v>0</v>
      </c>
      <c r="X42" s="26">
        <v>0</v>
      </c>
      <c r="Y42" s="25">
        <f t="shared" si="91"/>
        <v>0</v>
      </c>
      <c r="Z42" s="26">
        <v>0</v>
      </c>
      <c r="AA42" s="26">
        <v>0</v>
      </c>
      <c r="AB42" s="26">
        <v>0</v>
      </c>
      <c r="AC42" s="25">
        <f t="shared" si="92"/>
        <v>0</v>
      </c>
      <c r="AD42" s="26">
        <v>0</v>
      </c>
      <c r="AE42" s="26">
        <v>0</v>
      </c>
      <c r="AF42" s="26">
        <v>0</v>
      </c>
      <c r="AG42" s="25">
        <f t="shared" si="93"/>
        <v>0</v>
      </c>
      <c r="AH42" s="26">
        <v>0</v>
      </c>
      <c r="AI42" s="26">
        <v>0</v>
      </c>
      <c r="AJ42" s="26">
        <v>0</v>
      </c>
      <c r="AK42" s="25">
        <f t="shared" si="94"/>
        <v>0</v>
      </c>
      <c r="AL42" s="26">
        <v>0</v>
      </c>
      <c r="AM42" s="26">
        <v>0</v>
      </c>
      <c r="AN42" s="26">
        <v>0</v>
      </c>
      <c r="AO42" s="25">
        <f t="shared" si="95"/>
        <v>0</v>
      </c>
      <c r="AP42" s="26">
        <v>0</v>
      </c>
      <c r="AQ42" s="26">
        <v>0</v>
      </c>
      <c r="AR42" s="26">
        <v>0</v>
      </c>
    </row>
    <row r="43" spans="1:45" ht="70.5" customHeight="1" outlineLevel="3" x14ac:dyDescent="0.25">
      <c r="A43" s="24" t="s">
        <v>250</v>
      </c>
      <c r="B43" s="118" t="s">
        <v>251</v>
      </c>
      <c r="C43" s="4" t="s">
        <v>60</v>
      </c>
      <c r="D43" s="4" t="s">
        <v>212</v>
      </c>
      <c r="E43" s="12">
        <f t="shared" ref="E43" si="104">SUM(F43:H43)</f>
        <v>634.29999999999995</v>
      </c>
      <c r="F43" s="13">
        <v>0</v>
      </c>
      <c r="G43" s="13">
        <f t="shared" ref="G43" si="105">K43+O43+S43+W43+AA43+AE43+AI43+AM43+AQ43</f>
        <v>634.29999999999995</v>
      </c>
      <c r="H43" s="13">
        <v>0</v>
      </c>
      <c r="I43" s="25">
        <f t="shared" si="87"/>
        <v>634.29999999999995</v>
      </c>
      <c r="J43" s="26">
        <v>0</v>
      </c>
      <c r="K43" s="26">
        <v>634.29999999999995</v>
      </c>
      <c r="L43" s="26">
        <v>0</v>
      </c>
      <c r="M43" s="25">
        <f t="shared" si="88"/>
        <v>0</v>
      </c>
      <c r="N43" s="26">
        <v>0</v>
      </c>
      <c r="O43" s="26">
        <v>0</v>
      </c>
      <c r="P43" s="26">
        <v>0</v>
      </c>
      <c r="Q43" s="25">
        <f t="shared" si="89"/>
        <v>0</v>
      </c>
      <c r="R43" s="26">
        <v>0</v>
      </c>
      <c r="S43" s="26">
        <v>0</v>
      </c>
      <c r="T43" s="26">
        <v>0</v>
      </c>
      <c r="U43" s="25">
        <f t="shared" si="90"/>
        <v>0</v>
      </c>
      <c r="V43" s="26">
        <v>0</v>
      </c>
      <c r="W43" s="26">
        <v>0</v>
      </c>
      <c r="X43" s="26">
        <v>0</v>
      </c>
      <c r="Y43" s="25">
        <f t="shared" si="91"/>
        <v>0</v>
      </c>
      <c r="Z43" s="26">
        <v>0</v>
      </c>
      <c r="AA43" s="26">
        <v>0</v>
      </c>
      <c r="AB43" s="26">
        <v>0</v>
      </c>
      <c r="AC43" s="25">
        <f t="shared" si="92"/>
        <v>0</v>
      </c>
      <c r="AD43" s="26">
        <v>0</v>
      </c>
      <c r="AE43" s="26">
        <v>0</v>
      </c>
      <c r="AF43" s="26">
        <v>0</v>
      </c>
      <c r="AG43" s="25">
        <f t="shared" si="93"/>
        <v>0</v>
      </c>
      <c r="AH43" s="26">
        <v>0</v>
      </c>
      <c r="AI43" s="26">
        <v>0</v>
      </c>
      <c r="AJ43" s="26">
        <v>0</v>
      </c>
      <c r="AK43" s="25">
        <f t="shared" si="94"/>
        <v>0</v>
      </c>
      <c r="AL43" s="26">
        <v>0</v>
      </c>
      <c r="AM43" s="26">
        <v>0</v>
      </c>
      <c r="AN43" s="26">
        <v>0</v>
      </c>
      <c r="AO43" s="25">
        <f t="shared" si="95"/>
        <v>0</v>
      </c>
      <c r="AP43" s="26">
        <v>0</v>
      </c>
      <c r="AQ43" s="26">
        <v>0</v>
      </c>
      <c r="AR43" s="26">
        <v>0</v>
      </c>
    </row>
    <row r="44" spans="1:45" ht="54" customHeight="1" outlineLevel="3" x14ac:dyDescent="0.25">
      <c r="A44" s="113" t="s">
        <v>258</v>
      </c>
      <c r="B44" s="176" t="s">
        <v>256</v>
      </c>
      <c r="C44" s="112" t="s">
        <v>60</v>
      </c>
      <c r="D44" s="4" t="s">
        <v>227</v>
      </c>
      <c r="E44" s="12">
        <f t="shared" ref="E44:E45" si="106">SUM(F44:H44)</f>
        <v>2581.4</v>
      </c>
      <c r="F44" s="13">
        <v>0</v>
      </c>
      <c r="G44" s="13">
        <f t="shared" ref="G44:G45" si="107">K44+O44+S44+W44+AA44+AE44+AI44+AM44+AQ44</f>
        <v>2581.4</v>
      </c>
      <c r="H44" s="13">
        <v>0</v>
      </c>
      <c r="I44" s="25">
        <f t="shared" ref="I44:I45" si="108">K44</f>
        <v>2581.4</v>
      </c>
      <c r="J44" s="26">
        <v>0</v>
      </c>
      <c r="K44" s="26">
        <v>2581.4</v>
      </c>
      <c r="L44" s="26">
        <v>0</v>
      </c>
      <c r="M44" s="25">
        <f t="shared" ref="M44:M45" si="109">O44</f>
        <v>0</v>
      </c>
      <c r="N44" s="26">
        <v>0</v>
      </c>
      <c r="O44" s="26">
        <v>0</v>
      </c>
      <c r="P44" s="26">
        <v>0</v>
      </c>
      <c r="Q44" s="25">
        <f t="shared" ref="Q44:Q45" si="110">S44</f>
        <v>0</v>
      </c>
      <c r="R44" s="26">
        <v>0</v>
      </c>
      <c r="S44" s="26">
        <v>0</v>
      </c>
      <c r="T44" s="26">
        <v>0</v>
      </c>
      <c r="U44" s="25">
        <f t="shared" ref="U44:U45" si="111">W44</f>
        <v>0</v>
      </c>
      <c r="V44" s="26">
        <v>0</v>
      </c>
      <c r="W44" s="26">
        <v>0</v>
      </c>
      <c r="X44" s="26">
        <v>0</v>
      </c>
      <c r="Y44" s="25">
        <f t="shared" ref="Y44:Y45" si="112">AA44</f>
        <v>0</v>
      </c>
      <c r="Z44" s="26">
        <v>0</v>
      </c>
      <c r="AA44" s="26">
        <v>0</v>
      </c>
      <c r="AB44" s="26">
        <v>0</v>
      </c>
      <c r="AC44" s="25">
        <f t="shared" ref="AC44:AC45" si="113">AE44</f>
        <v>0</v>
      </c>
      <c r="AD44" s="26">
        <v>0</v>
      </c>
      <c r="AE44" s="26">
        <v>0</v>
      </c>
      <c r="AF44" s="26">
        <v>0</v>
      </c>
      <c r="AG44" s="25">
        <f t="shared" ref="AG44:AG45" si="114">AI44</f>
        <v>0</v>
      </c>
      <c r="AH44" s="26">
        <v>0</v>
      </c>
      <c r="AI44" s="26">
        <v>0</v>
      </c>
      <c r="AJ44" s="26">
        <v>0</v>
      </c>
      <c r="AK44" s="25">
        <f t="shared" ref="AK44:AK45" si="115">AM44</f>
        <v>0</v>
      </c>
      <c r="AL44" s="26">
        <v>0</v>
      </c>
      <c r="AM44" s="26">
        <v>0</v>
      </c>
      <c r="AN44" s="26">
        <v>0</v>
      </c>
      <c r="AO44" s="25">
        <f t="shared" ref="AO44:AO45" si="116">AQ44</f>
        <v>0</v>
      </c>
      <c r="AP44" s="26">
        <v>0</v>
      </c>
      <c r="AQ44" s="26">
        <v>0</v>
      </c>
      <c r="AR44" s="26">
        <v>0</v>
      </c>
    </row>
    <row r="45" spans="1:45" ht="70.5" customHeight="1" outlineLevel="3" x14ac:dyDescent="0.25">
      <c r="A45" s="113" t="s">
        <v>259</v>
      </c>
      <c r="B45" s="176" t="s">
        <v>257</v>
      </c>
      <c r="C45" s="112" t="s">
        <v>60</v>
      </c>
      <c r="D45" s="4" t="s">
        <v>212</v>
      </c>
      <c r="E45" s="12">
        <f t="shared" si="106"/>
        <v>1926.5</v>
      </c>
      <c r="F45" s="13">
        <v>0</v>
      </c>
      <c r="G45" s="13">
        <f t="shared" si="107"/>
        <v>1926.5</v>
      </c>
      <c r="H45" s="13">
        <v>0</v>
      </c>
      <c r="I45" s="25">
        <f t="shared" si="108"/>
        <v>1926.5</v>
      </c>
      <c r="J45" s="26">
        <v>0</v>
      </c>
      <c r="K45" s="26">
        <v>1926.5</v>
      </c>
      <c r="L45" s="26">
        <v>0</v>
      </c>
      <c r="M45" s="25">
        <f t="shared" si="109"/>
        <v>0</v>
      </c>
      <c r="N45" s="26">
        <v>0</v>
      </c>
      <c r="O45" s="26">
        <v>0</v>
      </c>
      <c r="P45" s="26">
        <v>0</v>
      </c>
      <c r="Q45" s="25">
        <f t="shared" si="110"/>
        <v>0</v>
      </c>
      <c r="R45" s="26">
        <v>0</v>
      </c>
      <c r="S45" s="26">
        <v>0</v>
      </c>
      <c r="T45" s="26">
        <v>0</v>
      </c>
      <c r="U45" s="25">
        <f t="shared" si="111"/>
        <v>0</v>
      </c>
      <c r="V45" s="26">
        <v>0</v>
      </c>
      <c r="W45" s="26">
        <v>0</v>
      </c>
      <c r="X45" s="26">
        <v>0</v>
      </c>
      <c r="Y45" s="25">
        <f t="shared" si="112"/>
        <v>0</v>
      </c>
      <c r="Z45" s="26">
        <v>0</v>
      </c>
      <c r="AA45" s="26">
        <v>0</v>
      </c>
      <c r="AB45" s="26">
        <v>0</v>
      </c>
      <c r="AC45" s="25">
        <f t="shared" si="113"/>
        <v>0</v>
      </c>
      <c r="AD45" s="26">
        <v>0</v>
      </c>
      <c r="AE45" s="26">
        <v>0</v>
      </c>
      <c r="AF45" s="26">
        <v>0</v>
      </c>
      <c r="AG45" s="25">
        <f t="shared" si="114"/>
        <v>0</v>
      </c>
      <c r="AH45" s="26">
        <v>0</v>
      </c>
      <c r="AI45" s="26">
        <v>0</v>
      </c>
      <c r="AJ45" s="26">
        <v>0</v>
      </c>
      <c r="AK45" s="25">
        <f t="shared" si="115"/>
        <v>0</v>
      </c>
      <c r="AL45" s="26">
        <v>0</v>
      </c>
      <c r="AM45" s="26">
        <v>0</v>
      </c>
      <c r="AN45" s="26">
        <v>0</v>
      </c>
      <c r="AO45" s="25">
        <f t="shared" si="116"/>
        <v>0</v>
      </c>
      <c r="AP45" s="26">
        <v>0</v>
      </c>
      <c r="AQ45" s="26">
        <v>0</v>
      </c>
      <c r="AR45" s="26">
        <v>0</v>
      </c>
    </row>
    <row r="46" spans="1:45" ht="70.5" customHeight="1" outlineLevel="3" x14ac:dyDescent="0.25">
      <c r="A46" s="113" t="s">
        <v>260</v>
      </c>
      <c r="B46" s="176" t="s">
        <v>261</v>
      </c>
      <c r="C46" s="112" t="s">
        <v>60</v>
      </c>
      <c r="D46" s="4" t="s">
        <v>212</v>
      </c>
      <c r="E46" s="12">
        <f t="shared" ref="E46" si="117">SUM(F46:H46)</f>
        <v>2700</v>
      </c>
      <c r="F46" s="13">
        <v>0</v>
      </c>
      <c r="G46" s="13">
        <f t="shared" ref="G46" si="118">K46+O46+S46+W46+AA46+AE46+AI46+AM46+AQ46</f>
        <v>2700</v>
      </c>
      <c r="H46" s="13">
        <v>0</v>
      </c>
      <c r="I46" s="25">
        <f t="shared" ref="I46" si="119">K46</f>
        <v>2700</v>
      </c>
      <c r="J46" s="26">
        <v>0</v>
      </c>
      <c r="K46" s="26">
        <v>2700</v>
      </c>
      <c r="L46" s="26">
        <v>0</v>
      </c>
      <c r="M46" s="25">
        <f t="shared" ref="M46" si="120">O46</f>
        <v>0</v>
      </c>
      <c r="N46" s="26">
        <v>0</v>
      </c>
      <c r="O46" s="26">
        <v>0</v>
      </c>
      <c r="P46" s="26">
        <v>0</v>
      </c>
      <c r="Q46" s="25">
        <f t="shared" ref="Q46" si="121">S46</f>
        <v>0</v>
      </c>
      <c r="R46" s="26">
        <v>0</v>
      </c>
      <c r="S46" s="26">
        <v>0</v>
      </c>
      <c r="T46" s="26">
        <v>0</v>
      </c>
      <c r="U46" s="25">
        <f t="shared" ref="U46" si="122">W46</f>
        <v>0</v>
      </c>
      <c r="V46" s="26">
        <v>0</v>
      </c>
      <c r="W46" s="26">
        <v>0</v>
      </c>
      <c r="X46" s="26">
        <v>0</v>
      </c>
      <c r="Y46" s="25">
        <f t="shared" ref="Y46" si="123">AA46</f>
        <v>0</v>
      </c>
      <c r="Z46" s="26">
        <v>0</v>
      </c>
      <c r="AA46" s="26">
        <v>0</v>
      </c>
      <c r="AB46" s="26">
        <v>0</v>
      </c>
      <c r="AC46" s="25">
        <f t="shared" ref="AC46" si="124">AE46</f>
        <v>0</v>
      </c>
      <c r="AD46" s="26">
        <v>0</v>
      </c>
      <c r="AE46" s="26">
        <v>0</v>
      </c>
      <c r="AF46" s="26">
        <v>0</v>
      </c>
      <c r="AG46" s="25">
        <f t="shared" ref="AG46" si="125">AI46</f>
        <v>0</v>
      </c>
      <c r="AH46" s="26">
        <v>0</v>
      </c>
      <c r="AI46" s="26">
        <v>0</v>
      </c>
      <c r="AJ46" s="26">
        <v>0</v>
      </c>
      <c r="AK46" s="25">
        <f t="shared" ref="AK46" si="126">AM46</f>
        <v>0</v>
      </c>
      <c r="AL46" s="26">
        <v>0</v>
      </c>
      <c r="AM46" s="26">
        <v>0</v>
      </c>
      <c r="AN46" s="26">
        <v>0</v>
      </c>
      <c r="AO46" s="25">
        <f t="shared" ref="AO46" si="127">AQ46</f>
        <v>0</v>
      </c>
      <c r="AP46" s="26">
        <v>0</v>
      </c>
      <c r="AQ46" s="26">
        <v>0</v>
      </c>
      <c r="AR46" s="26">
        <v>0</v>
      </c>
    </row>
    <row r="47" spans="1:45" s="18" customFormat="1" ht="30.75" customHeight="1" outlineLevel="3" x14ac:dyDescent="0.25">
      <c r="A47" s="110" t="s">
        <v>213</v>
      </c>
      <c r="B47" s="141" t="s">
        <v>214</v>
      </c>
      <c r="C47" s="142"/>
      <c r="D47" s="143"/>
      <c r="E47" s="12">
        <f>SUM(E48)</f>
        <v>1350.8</v>
      </c>
      <c r="F47" s="12">
        <f t="shared" ref="F47:AR47" si="128">SUM(F48)</f>
        <v>0</v>
      </c>
      <c r="G47" s="12">
        <f t="shared" si="128"/>
        <v>1350.8</v>
      </c>
      <c r="H47" s="12">
        <f t="shared" si="128"/>
        <v>0</v>
      </c>
      <c r="I47" s="12">
        <f t="shared" si="128"/>
        <v>1350.8</v>
      </c>
      <c r="J47" s="12">
        <f t="shared" si="128"/>
        <v>0</v>
      </c>
      <c r="K47" s="12">
        <f t="shared" si="128"/>
        <v>1350.8</v>
      </c>
      <c r="L47" s="12">
        <f t="shared" si="128"/>
        <v>0</v>
      </c>
      <c r="M47" s="12">
        <f t="shared" si="128"/>
        <v>0</v>
      </c>
      <c r="N47" s="12">
        <f t="shared" si="128"/>
        <v>0</v>
      </c>
      <c r="O47" s="12">
        <f t="shared" si="128"/>
        <v>0</v>
      </c>
      <c r="P47" s="12">
        <f t="shared" si="128"/>
        <v>0</v>
      </c>
      <c r="Q47" s="12">
        <f t="shared" si="128"/>
        <v>0</v>
      </c>
      <c r="R47" s="12">
        <f t="shared" si="128"/>
        <v>0</v>
      </c>
      <c r="S47" s="12">
        <f t="shared" si="128"/>
        <v>0</v>
      </c>
      <c r="T47" s="12">
        <f t="shared" si="128"/>
        <v>0</v>
      </c>
      <c r="U47" s="12">
        <f t="shared" si="128"/>
        <v>0</v>
      </c>
      <c r="V47" s="12">
        <f t="shared" si="128"/>
        <v>0</v>
      </c>
      <c r="W47" s="12">
        <f t="shared" si="128"/>
        <v>0</v>
      </c>
      <c r="X47" s="12">
        <f t="shared" si="128"/>
        <v>0</v>
      </c>
      <c r="Y47" s="12">
        <f t="shared" si="128"/>
        <v>0</v>
      </c>
      <c r="Z47" s="12">
        <f t="shared" si="128"/>
        <v>0</v>
      </c>
      <c r="AA47" s="12">
        <f t="shared" si="128"/>
        <v>0</v>
      </c>
      <c r="AB47" s="12">
        <f t="shared" si="128"/>
        <v>0</v>
      </c>
      <c r="AC47" s="12">
        <f t="shared" si="128"/>
        <v>0</v>
      </c>
      <c r="AD47" s="12">
        <f t="shared" si="128"/>
        <v>0</v>
      </c>
      <c r="AE47" s="12">
        <f t="shared" si="128"/>
        <v>0</v>
      </c>
      <c r="AF47" s="12">
        <f t="shared" si="128"/>
        <v>0</v>
      </c>
      <c r="AG47" s="12">
        <f t="shared" si="128"/>
        <v>0</v>
      </c>
      <c r="AH47" s="12">
        <f t="shared" si="128"/>
        <v>0</v>
      </c>
      <c r="AI47" s="12">
        <f t="shared" si="128"/>
        <v>0</v>
      </c>
      <c r="AJ47" s="12">
        <f t="shared" si="128"/>
        <v>0</v>
      </c>
      <c r="AK47" s="12">
        <f t="shared" si="128"/>
        <v>0</v>
      </c>
      <c r="AL47" s="12">
        <f t="shared" si="128"/>
        <v>0</v>
      </c>
      <c r="AM47" s="12">
        <f t="shared" si="128"/>
        <v>0</v>
      </c>
      <c r="AN47" s="12">
        <f t="shared" si="128"/>
        <v>0</v>
      </c>
      <c r="AO47" s="12">
        <f t="shared" si="128"/>
        <v>0</v>
      </c>
      <c r="AP47" s="12">
        <f t="shared" si="128"/>
        <v>0</v>
      </c>
      <c r="AQ47" s="12">
        <f t="shared" si="128"/>
        <v>0</v>
      </c>
      <c r="AR47" s="12">
        <f t="shared" si="128"/>
        <v>0</v>
      </c>
      <c r="AS47" s="111"/>
    </row>
    <row r="48" spans="1:45" ht="51" customHeight="1" outlineLevel="3" x14ac:dyDescent="0.25">
      <c r="A48" s="108" t="s">
        <v>47</v>
      </c>
      <c r="B48" s="85" t="s">
        <v>215</v>
      </c>
      <c r="C48" s="4" t="s">
        <v>60</v>
      </c>
      <c r="D48" s="4" t="s">
        <v>60</v>
      </c>
      <c r="E48" s="12">
        <f t="shared" ref="E48" si="129">SUM(F48:H48)</f>
        <v>1350.8</v>
      </c>
      <c r="F48" s="13">
        <v>0</v>
      </c>
      <c r="G48" s="13">
        <f t="shared" ref="G48" si="130">K48+O48+S48+W48+AA48+AE48+AI48+AM48+AQ48</f>
        <v>1350.8</v>
      </c>
      <c r="H48" s="13">
        <v>0</v>
      </c>
      <c r="I48" s="25">
        <f>K48</f>
        <v>1350.8</v>
      </c>
      <c r="J48" s="26">
        <v>0</v>
      </c>
      <c r="K48" s="26">
        <v>1350.8</v>
      </c>
      <c r="L48" s="26">
        <v>0</v>
      </c>
      <c r="M48" s="25">
        <f>O48</f>
        <v>0</v>
      </c>
      <c r="N48" s="26">
        <v>0</v>
      </c>
      <c r="O48" s="26">
        <v>0</v>
      </c>
      <c r="P48" s="26">
        <v>0</v>
      </c>
      <c r="Q48" s="25">
        <f>S48</f>
        <v>0</v>
      </c>
      <c r="R48" s="26">
        <v>0</v>
      </c>
      <c r="S48" s="26">
        <v>0</v>
      </c>
      <c r="T48" s="26">
        <v>0</v>
      </c>
      <c r="U48" s="25">
        <f>W48</f>
        <v>0</v>
      </c>
      <c r="V48" s="26">
        <v>0</v>
      </c>
      <c r="W48" s="26">
        <v>0</v>
      </c>
      <c r="X48" s="26">
        <v>0</v>
      </c>
      <c r="Y48" s="25">
        <f>AA48</f>
        <v>0</v>
      </c>
      <c r="Z48" s="26">
        <v>0</v>
      </c>
      <c r="AA48" s="26">
        <v>0</v>
      </c>
      <c r="AB48" s="26">
        <v>0</v>
      </c>
      <c r="AC48" s="25">
        <f>AE48</f>
        <v>0</v>
      </c>
      <c r="AD48" s="26">
        <v>0</v>
      </c>
      <c r="AE48" s="26">
        <v>0</v>
      </c>
      <c r="AF48" s="26">
        <v>0</v>
      </c>
      <c r="AG48" s="25">
        <f>AI48</f>
        <v>0</v>
      </c>
      <c r="AH48" s="26">
        <v>0</v>
      </c>
      <c r="AI48" s="26">
        <v>0</v>
      </c>
      <c r="AJ48" s="26">
        <v>0</v>
      </c>
      <c r="AK48" s="25">
        <f>AM48</f>
        <v>0</v>
      </c>
      <c r="AL48" s="26">
        <v>0</v>
      </c>
      <c r="AM48" s="26">
        <v>0</v>
      </c>
      <c r="AN48" s="26">
        <v>0</v>
      </c>
      <c r="AO48" s="25">
        <f>AQ48</f>
        <v>0</v>
      </c>
      <c r="AP48" s="26">
        <v>0</v>
      </c>
      <c r="AQ48" s="26">
        <v>0</v>
      </c>
      <c r="AR48" s="26">
        <v>0</v>
      </c>
    </row>
  </sheetData>
  <autoFilter ref="A4:T7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18">
    <mergeCell ref="A2:AE2"/>
    <mergeCell ref="AM1:AQ1"/>
    <mergeCell ref="B15:D15"/>
    <mergeCell ref="B16:D16"/>
    <mergeCell ref="B10:D10"/>
    <mergeCell ref="B9:D9"/>
    <mergeCell ref="I5:L5"/>
    <mergeCell ref="Q5:T5"/>
    <mergeCell ref="M5:P5"/>
    <mergeCell ref="AO5:AR5"/>
    <mergeCell ref="AK5:AN5"/>
    <mergeCell ref="AG5:AJ5"/>
    <mergeCell ref="AC5:AF5"/>
    <mergeCell ref="Y5:AB5"/>
    <mergeCell ref="E4:H4"/>
    <mergeCell ref="B36:D36"/>
    <mergeCell ref="B47:D47"/>
    <mergeCell ref="U5:X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33" fitToWidth="3" orientation="landscape" r:id="rId1"/>
  <colBreaks count="1" manualBreakCount="1">
    <brk id="20" max="3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43" customWidth="1"/>
    <col min="2" max="2" width="18" style="43" customWidth="1"/>
    <col min="3" max="3" width="43.28515625" style="43" customWidth="1"/>
    <col min="4" max="4" width="28.140625" style="43" customWidth="1"/>
    <col min="5" max="5" width="38.28515625" style="43" customWidth="1"/>
    <col min="6" max="6" width="13.85546875" style="43" customWidth="1"/>
    <col min="7" max="11" width="11.7109375" style="43" customWidth="1"/>
    <col min="12" max="12" width="6.85546875" style="43" bestFit="1" customWidth="1"/>
    <col min="13" max="13" width="19.42578125" style="43" customWidth="1"/>
    <col min="14" max="15" width="14.5703125" style="43" customWidth="1"/>
    <col min="16" max="16" width="15" style="43" customWidth="1"/>
    <col min="17" max="18" width="6.85546875" style="43" bestFit="1" customWidth="1"/>
    <col min="19" max="19" width="10.28515625" style="43" bestFit="1" customWidth="1"/>
    <col min="20" max="20" width="6.85546875" style="43" bestFit="1" customWidth="1"/>
    <col min="21" max="21" width="10.28515625" style="43" bestFit="1" customWidth="1"/>
    <col min="22" max="23" width="6.85546875" style="43" bestFit="1" customWidth="1"/>
    <col min="24" max="24" width="10.28515625" style="43" bestFit="1" customWidth="1"/>
    <col min="25" max="25" width="6.85546875" style="43" bestFit="1" customWidth="1"/>
    <col min="26" max="26" width="10.28515625" style="43" bestFit="1" customWidth="1"/>
    <col min="27" max="28" width="6.85546875" style="43" bestFit="1" customWidth="1"/>
    <col min="29" max="29" width="10.28515625" style="43" bestFit="1" customWidth="1"/>
    <col min="30" max="30" width="3.85546875" style="43" bestFit="1" customWidth="1"/>
    <col min="31" max="32" width="9.28515625" style="43" customWidth="1"/>
    <col min="33" max="16384" width="9.140625" style="43"/>
  </cols>
  <sheetData>
    <row r="1" spans="1:24" s="32" customFormat="1" ht="69" customHeight="1" x14ac:dyDescent="0.25">
      <c r="B1" s="33"/>
      <c r="C1" s="34"/>
      <c r="D1" s="34"/>
      <c r="E1" s="35"/>
      <c r="F1" s="36"/>
      <c r="G1" s="36"/>
      <c r="H1" s="36"/>
      <c r="I1" s="36"/>
      <c r="J1" s="37"/>
      <c r="K1" s="38"/>
      <c r="O1" s="174" t="s">
        <v>78</v>
      </c>
      <c r="P1" s="174"/>
      <c r="Q1" s="174"/>
      <c r="R1" s="174"/>
      <c r="S1" s="174"/>
      <c r="T1" s="174"/>
    </row>
    <row r="4" spans="1:24" ht="72.75" customHeight="1" x14ac:dyDescent="0.25">
      <c r="A4" s="39" t="s">
        <v>2</v>
      </c>
      <c r="B4" s="40" t="s">
        <v>81</v>
      </c>
      <c r="C4" s="39" t="s">
        <v>4</v>
      </c>
      <c r="D4" s="40" t="s">
        <v>82</v>
      </c>
      <c r="E4" s="40" t="s">
        <v>83</v>
      </c>
      <c r="F4" s="41" t="s">
        <v>84</v>
      </c>
      <c r="G4" s="41" t="s">
        <v>85</v>
      </c>
      <c r="H4" s="41" t="s">
        <v>86</v>
      </c>
      <c r="I4" s="41" t="s">
        <v>87</v>
      </c>
      <c r="J4" s="41"/>
      <c r="K4" s="41" t="s">
        <v>88</v>
      </c>
      <c r="L4" s="42"/>
      <c r="M4" s="42">
        <v>2019</v>
      </c>
      <c r="N4" s="42" t="s">
        <v>89</v>
      </c>
      <c r="O4" s="42" t="s">
        <v>87</v>
      </c>
      <c r="P4" s="42"/>
      <c r="Q4" s="42"/>
      <c r="R4" s="42"/>
      <c r="S4" s="42"/>
      <c r="T4" s="42"/>
    </row>
    <row r="5" spans="1:24" s="46" customFormat="1" ht="47.25" customHeight="1" outlineLevel="1" x14ac:dyDescent="0.25">
      <c r="A5" s="44">
        <v>1</v>
      </c>
      <c r="B5" s="41"/>
      <c r="C5" s="45" t="s">
        <v>5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4" s="46" customFormat="1" ht="47.25" customHeight="1" outlineLevel="2" x14ac:dyDescent="0.25">
      <c r="A6" s="44" t="s">
        <v>17</v>
      </c>
      <c r="B6" s="150" t="s">
        <v>90</v>
      </c>
      <c r="C6" s="47" t="s">
        <v>11</v>
      </c>
      <c r="D6" s="41"/>
      <c r="E6" s="41"/>
      <c r="F6" s="41"/>
      <c r="G6" s="41"/>
      <c r="H6" s="41"/>
      <c r="I6" s="41"/>
      <c r="J6" s="41"/>
      <c r="K6" s="41"/>
      <c r="L6" s="41"/>
      <c r="M6" s="48">
        <f>SUM(M7:M9)</f>
        <v>86079.1</v>
      </c>
      <c r="N6" s="49">
        <f>SUM(N7:N9)</f>
        <v>88508.1</v>
      </c>
      <c r="O6" s="49"/>
      <c r="P6" s="49">
        <f>SUM(P7:P9)</f>
        <v>88662.9</v>
      </c>
      <c r="Q6" s="41"/>
      <c r="R6" s="41"/>
      <c r="S6" s="41"/>
      <c r="T6" s="41"/>
    </row>
    <row r="7" spans="1:24" ht="47.25" customHeight="1" outlineLevel="3" x14ac:dyDescent="0.25">
      <c r="A7" s="50" t="s">
        <v>32</v>
      </c>
      <c r="B7" s="150"/>
      <c r="C7" s="51" t="s">
        <v>60</v>
      </c>
      <c r="D7" s="150" t="s">
        <v>91</v>
      </c>
      <c r="E7" s="52" t="s">
        <v>92</v>
      </c>
      <c r="F7" s="42" t="s">
        <v>93</v>
      </c>
      <c r="G7" s="53">
        <v>100</v>
      </c>
      <c r="H7" s="53">
        <v>100</v>
      </c>
      <c r="I7" s="53">
        <v>100</v>
      </c>
      <c r="J7" s="53"/>
      <c r="K7" s="53">
        <v>100</v>
      </c>
      <c r="L7" s="42"/>
      <c r="M7" s="54">
        <f>51852.4+1679.4</f>
        <v>53531.8</v>
      </c>
      <c r="N7" s="55">
        <f>53380.2+1739.2</f>
        <v>55119.399999999994</v>
      </c>
      <c r="O7" s="55"/>
      <c r="P7" s="56">
        <f>53368.7+1733.7</f>
        <v>55102.399999999994</v>
      </c>
      <c r="Q7" s="42"/>
      <c r="R7" s="42"/>
      <c r="S7" s="42"/>
      <c r="T7" s="42"/>
    </row>
    <row r="8" spans="1:24" ht="45" outlineLevel="3" x14ac:dyDescent="0.25">
      <c r="A8" s="50" t="s">
        <v>33</v>
      </c>
      <c r="B8" s="150"/>
      <c r="C8" s="51" t="s">
        <v>6</v>
      </c>
      <c r="D8" s="150"/>
      <c r="E8" s="52" t="s">
        <v>94</v>
      </c>
      <c r="F8" s="42" t="s">
        <v>93</v>
      </c>
      <c r="G8" s="53">
        <v>100</v>
      </c>
      <c r="H8" s="53">
        <v>100</v>
      </c>
      <c r="I8" s="53">
        <v>100</v>
      </c>
      <c r="J8" s="53"/>
      <c r="K8" s="53">
        <v>100</v>
      </c>
      <c r="L8" s="42"/>
      <c r="M8" s="54">
        <f>9998.9+64</f>
        <v>10062.9</v>
      </c>
      <c r="N8" s="55">
        <f>10462.3+64</f>
        <v>10526.3</v>
      </c>
      <c r="O8" s="55"/>
      <c r="P8" s="56">
        <f>10344.9+64</f>
        <v>10408.9</v>
      </c>
      <c r="Q8" s="42"/>
      <c r="R8" s="42"/>
      <c r="S8" s="42"/>
      <c r="T8" s="42"/>
    </row>
    <row r="9" spans="1:24" ht="45" outlineLevel="3" x14ac:dyDescent="0.25">
      <c r="A9" s="50" t="s">
        <v>34</v>
      </c>
      <c r="B9" s="150"/>
      <c r="C9" s="51" t="s">
        <v>62</v>
      </c>
      <c r="D9" s="150"/>
      <c r="E9" s="52" t="s">
        <v>95</v>
      </c>
      <c r="F9" s="42" t="s">
        <v>93</v>
      </c>
      <c r="G9" s="53">
        <v>100</v>
      </c>
      <c r="H9" s="53">
        <v>100</v>
      </c>
      <c r="I9" s="53">
        <v>100</v>
      </c>
      <c r="J9" s="53"/>
      <c r="K9" s="53">
        <v>100</v>
      </c>
      <c r="L9" s="42"/>
      <c r="M9" s="54">
        <f>22345.7+138.7</f>
        <v>22484.400000000001</v>
      </c>
      <c r="N9" s="55">
        <f>22723.7+138.7</f>
        <v>22862.400000000001</v>
      </c>
      <c r="O9" s="55"/>
      <c r="P9" s="56">
        <f>23012.9+138.7</f>
        <v>23151.600000000002</v>
      </c>
      <c r="Q9" s="42"/>
      <c r="R9" s="42"/>
      <c r="S9" s="42"/>
      <c r="T9" s="42"/>
    </row>
    <row r="10" spans="1:24" s="46" customFormat="1" ht="47.25" customHeight="1" outlineLevel="2" x14ac:dyDescent="0.25">
      <c r="A10" s="44" t="s">
        <v>18</v>
      </c>
      <c r="B10" s="150"/>
      <c r="C10" s="47" t="s">
        <v>12</v>
      </c>
      <c r="D10" s="41"/>
      <c r="E10" s="52"/>
      <c r="F10" s="41"/>
      <c r="G10" s="41"/>
      <c r="H10" s="41"/>
      <c r="I10" s="41"/>
      <c r="J10" s="41"/>
      <c r="K10" s="41"/>
      <c r="L10" s="41"/>
      <c r="M10" s="41">
        <f>SUM(M11:M14)</f>
        <v>45</v>
      </c>
      <c r="N10" s="41"/>
      <c r="O10" s="41"/>
      <c r="P10" s="41"/>
      <c r="Q10" s="41"/>
      <c r="R10" s="41"/>
      <c r="S10" s="41"/>
      <c r="T10" s="41"/>
    </row>
    <row r="11" spans="1:24" ht="47.25" customHeight="1" outlineLevel="3" x14ac:dyDescent="0.25">
      <c r="A11" s="50" t="s">
        <v>35</v>
      </c>
      <c r="B11" s="150"/>
      <c r="C11" s="51" t="s">
        <v>60</v>
      </c>
      <c r="D11" s="150" t="s">
        <v>96</v>
      </c>
      <c r="E11" s="150" t="s">
        <v>97</v>
      </c>
      <c r="F11" s="156" t="s">
        <v>93</v>
      </c>
      <c r="G11" s="156">
        <f>(M11+M12+M13+M14)/M10*100</f>
        <v>100</v>
      </c>
      <c r="H11" s="160">
        <v>100</v>
      </c>
      <c r="I11" s="160">
        <v>100</v>
      </c>
      <c r="J11" s="57"/>
      <c r="K11" s="160">
        <v>100</v>
      </c>
      <c r="L11" s="42"/>
      <c r="M11" s="42">
        <v>18</v>
      </c>
      <c r="N11" s="42"/>
      <c r="O11" s="42"/>
      <c r="P11" s="42"/>
      <c r="Q11" s="42"/>
      <c r="R11" s="42"/>
      <c r="S11" s="42"/>
      <c r="T11" s="42"/>
    </row>
    <row r="12" spans="1:24" ht="47.25" customHeight="1" outlineLevel="3" x14ac:dyDescent="0.25">
      <c r="A12" s="50" t="s">
        <v>36</v>
      </c>
      <c r="B12" s="150"/>
      <c r="C12" s="51" t="s">
        <v>6</v>
      </c>
      <c r="D12" s="150"/>
      <c r="E12" s="150"/>
      <c r="F12" s="156"/>
      <c r="G12" s="156"/>
      <c r="H12" s="175"/>
      <c r="I12" s="175"/>
      <c r="J12" s="58"/>
      <c r="K12" s="175"/>
      <c r="L12" s="42"/>
      <c r="M12" s="42">
        <v>5</v>
      </c>
      <c r="N12" s="42"/>
      <c r="O12" s="42"/>
      <c r="P12" s="42"/>
      <c r="Q12" s="42"/>
      <c r="R12" s="42"/>
      <c r="S12" s="42"/>
      <c r="T12" s="42"/>
    </row>
    <row r="13" spans="1:24" ht="47.25" customHeight="1" outlineLevel="3" x14ac:dyDescent="0.25">
      <c r="A13" s="50" t="s">
        <v>37</v>
      </c>
      <c r="B13" s="150"/>
      <c r="C13" s="51" t="s">
        <v>62</v>
      </c>
      <c r="D13" s="150"/>
      <c r="E13" s="150"/>
      <c r="F13" s="156"/>
      <c r="G13" s="156"/>
      <c r="H13" s="175"/>
      <c r="I13" s="175"/>
      <c r="J13" s="58"/>
      <c r="K13" s="175"/>
      <c r="L13" s="42"/>
      <c r="M13" s="42">
        <v>9</v>
      </c>
      <c r="N13" s="42"/>
      <c r="O13" s="42"/>
      <c r="P13" s="42"/>
      <c r="Q13" s="42"/>
      <c r="R13" s="42"/>
      <c r="S13" s="42"/>
      <c r="T13" s="42"/>
    </row>
    <row r="14" spans="1:24" ht="47.25" customHeight="1" outlineLevel="3" x14ac:dyDescent="0.25">
      <c r="A14" s="50" t="s">
        <v>38</v>
      </c>
      <c r="B14" s="150"/>
      <c r="C14" s="51" t="s">
        <v>61</v>
      </c>
      <c r="D14" s="150"/>
      <c r="E14" s="150"/>
      <c r="F14" s="156"/>
      <c r="G14" s="156"/>
      <c r="H14" s="161"/>
      <c r="I14" s="161"/>
      <c r="J14" s="59"/>
      <c r="K14" s="161"/>
      <c r="L14" s="42"/>
      <c r="M14" s="42">
        <v>13</v>
      </c>
      <c r="N14" s="42"/>
      <c r="O14" s="42"/>
      <c r="P14" s="42"/>
      <c r="Q14" s="42"/>
      <c r="R14" s="42"/>
      <c r="S14" s="42"/>
      <c r="T14" s="42"/>
    </row>
    <row r="15" spans="1:24" s="46" customFormat="1" ht="141" customHeight="1" outlineLevel="2" x14ac:dyDescent="0.25">
      <c r="A15" s="44" t="s">
        <v>19</v>
      </c>
      <c r="B15" s="150"/>
      <c r="C15" s="47" t="s">
        <v>98</v>
      </c>
      <c r="D15" s="41"/>
      <c r="E15" s="41"/>
      <c r="F15" s="41"/>
      <c r="G15" s="41"/>
      <c r="H15" s="41"/>
      <c r="I15" s="41"/>
      <c r="J15" s="41"/>
      <c r="K15" s="41"/>
      <c r="L15" s="41"/>
      <c r="M15" s="41">
        <f>SUM(M16:M19)</f>
        <v>15</v>
      </c>
      <c r="N15" s="41">
        <f>SUM(N16:N19)</f>
        <v>17</v>
      </c>
      <c r="O15" s="41">
        <f>SUM(O16:O19)</f>
        <v>15</v>
      </c>
      <c r="P15" s="41">
        <f>SUM(P16:P19)</f>
        <v>17</v>
      </c>
      <c r="Q15" s="41"/>
      <c r="R15" s="41"/>
      <c r="S15" s="41"/>
      <c r="T15" s="41"/>
    </row>
    <row r="16" spans="1:24" ht="22.5" customHeight="1" outlineLevel="3" x14ac:dyDescent="0.25">
      <c r="A16" s="50" t="s">
        <v>39</v>
      </c>
      <c r="B16" s="150"/>
      <c r="C16" s="51" t="s">
        <v>60</v>
      </c>
      <c r="D16" s="153" t="s">
        <v>99</v>
      </c>
      <c r="E16" s="150" t="s">
        <v>100</v>
      </c>
      <c r="F16" s="150"/>
      <c r="G16" s="169">
        <f>M15/50*100</f>
        <v>30</v>
      </c>
      <c r="H16" s="169">
        <f>N15/43*100</f>
        <v>39.534883720930232</v>
      </c>
      <c r="I16" s="169">
        <f>O15/43*100</f>
        <v>34.883720930232556</v>
      </c>
      <c r="J16" s="60"/>
      <c r="K16" s="169">
        <f>P15/43*100</f>
        <v>39.534883720930232</v>
      </c>
      <c r="M16" s="42">
        <v>9</v>
      </c>
      <c r="N16" s="42">
        <v>6</v>
      </c>
      <c r="O16" s="42">
        <v>9</v>
      </c>
      <c r="P16" s="42">
        <v>7</v>
      </c>
      <c r="Q16" s="42"/>
      <c r="R16" s="42"/>
      <c r="S16" s="42"/>
      <c r="T16" s="42"/>
      <c r="U16" s="150" t="s">
        <v>101</v>
      </c>
      <c r="V16" s="150"/>
      <c r="W16" s="150"/>
      <c r="X16" s="150"/>
    </row>
    <row r="17" spans="1:25" ht="27" customHeight="1" outlineLevel="3" x14ac:dyDescent="0.25">
      <c r="A17" s="50" t="s">
        <v>40</v>
      </c>
      <c r="B17" s="150"/>
      <c r="C17" s="51" t="s">
        <v>6</v>
      </c>
      <c r="D17" s="154"/>
      <c r="E17" s="150"/>
      <c r="F17" s="156"/>
      <c r="G17" s="170"/>
      <c r="H17" s="170"/>
      <c r="I17" s="170"/>
      <c r="J17" s="61"/>
      <c r="K17" s="170"/>
      <c r="M17" s="42">
        <v>1</v>
      </c>
      <c r="N17" s="42">
        <v>3</v>
      </c>
      <c r="O17" s="42">
        <v>1</v>
      </c>
      <c r="P17" s="42">
        <v>3</v>
      </c>
      <c r="Q17" s="42"/>
      <c r="R17" s="42"/>
      <c r="S17" s="42"/>
      <c r="T17" s="42"/>
      <c r="U17" s="150"/>
      <c r="V17" s="150"/>
      <c r="W17" s="150"/>
      <c r="X17" s="150"/>
    </row>
    <row r="18" spans="1:25" ht="40.5" customHeight="1" outlineLevel="3" x14ac:dyDescent="0.25">
      <c r="A18" s="50" t="s">
        <v>41</v>
      </c>
      <c r="B18" s="150"/>
      <c r="C18" s="51" t="s">
        <v>62</v>
      </c>
      <c r="D18" s="154"/>
      <c r="E18" s="150"/>
      <c r="F18" s="156"/>
      <c r="G18" s="170"/>
      <c r="H18" s="170"/>
      <c r="I18" s="170"/>
      <c r="J18" s="61"/>
      <c r="K18" s="170"/>
      <c r="M18" s="42">
        <v>3</v>
      </c>
      <c r="N18" s="42">
        <v>0</v>
      </c>
      <c r="O18" s="42">
        <v>2</v>
      </c>
      <c r="P18" s="42">
        <v>0</v>
      </c>
      <c r="Q18" s="42"/>
      <c r="R18" s="42"/>
      <c r="S18" s="42"/>
      <c r="T18" s="42"/>
      <c r="U18" s="150"/>
      <c r="V18" s="150"/>
      <c r="W18" s="150"/>
      <c r="X18" s="150"/>
    </row>
    <row r="19" spans="1:25" ht="27.75" customHeight="1" outlineLevel="3" x14ac:dyDescent="0.25">
      <c r="A19" s="50" t="s">
        <v>42</v>
      </c>
      <c r="B19" s="150"/>
      <c r="C19" s="62" t="s">
        <v>61</v>
      </c>
      <c r="D19" s="154"/>
      <c r="E19" s="150"/>
      <c r="F19" s="156"/>
      <c r="G19" s="171"/>
      <c r="H19" s="171"/>
      <c r="I19" s="171"/>
      <c r="J19" s="63"/>
      <c r="K19" s="171"/>
      <c r="M19" s="42">
        <v>2</v>
      </c>
      <c r="N19" s="42">
        <v>8</v>
      </c>
      <c r="O19" s="42">
        <v>3</v>
      </c>
      <c r="P19" s="42">
        <v>7</v>
      </c>
      <c r="Q19" s="42"/>
      <c r="R19" s="42"/>
      <c r="S19" s="42"/>
      <c r="T19" s="42"/>
      <c r="U19" s="150"/>
      <c r="V19" s="150"/>
      <c r="W19" s="150"/>
      <c r="X19" s="150"/>
    </row>
    <row r="20" spans="1:25" ht="147.75" customHeight="1" outlineLevel="3" x14ac:dyDescent="0.25">
      <c r="A20" s="50"/>
      <c r="B20" s="150"/>
      <c r="C20" s="64"/>
      <c r="D20" s="155"/>
      <c r="E20" s="65" t="s">
        <v>102</v>
      </c>
      <c r="F20" s="50"/>
      <c r="G20" s="53">
        <f>M20/18*100</f>
        <v>5.5555555555555554</v>
      </c>
      <c r="H20" s="53">
        <f>N20/18*100</f>
        <v>5.5555555555555554</v>
      </c>
      <c r="I20" s="53"/>
      <c r="J20" s="53"/>
      <c r="K20" s="53">
        <f>P20/18*100</f>
        <v>27.777777777777779</v>
      </c>
      <c r="M20" s="42">
        <v>1</v>
      </c>
      <c r="N20" s="42">
        <v>1</v>
      </c>
      <c r="O20" s="42"/>
      <c r="P20" s="42">
        <f>4+1</f>
        <v>5</v>
      </c>
      <c r="Q20" s="42"/>
      <c r="R20" s="42"/>
      <c r="S20" s="42"/>
      <c r="T20" s="42"/>
      <c r="U20" s="172" t="s">
        <v>103</v>
      </c>
      <c r="V20" s="173"/>
      <c r="W20" s="173"/>
      <c r="X20" s="173"/>
    </row>
    <row r="21" spans="1:25" ht="22.5" customHeight="1" outlineLevel="3" x14ac:dyDescent="0.25">
      <c r="A21" s="50" t="s">
        <v>39</v>
      </c>
      <c r="B21" s="150"/>
      <c r="C21" s="51" t="s">
        <v>60</v>
      </c>
      <c r="D21" s="66"/>
      <c r="E21" s="150" t="s">
        <v>100</v>
      </c>
      <c r="F21" s="150"/>
      <c r="G21" s="169">
        <f>M20/50*100</f>
        <v>2</v>
      </c>
      <c r="H21" s="169">
        <f>N20/43*100</f>
        <v>2.3255813953488373</v>
      </c>
      <c r="I21" s="60"/>
      <c r="J21" s="60"/>
      <c r="K21" s="169">
        <f>P20/43*100</f>
        <v>11.627906976744185</v>
      </c>
      <c r="M21" s="42">
        <v>9</v>
      </c>
      <c r="N21" s="42">
        <v>6</v>
      </c>
      <c r="O21" s="42"/>
      <c r="P21" s="42">
        <v>6</v>
      </c>
      <c r="Q21" s="42"/>
      <c r="R21" s="42"/>
      <c r="S21" s="42"/>
      <c r="T21" s="42"/>
      <c r="U21" s="150" t="s">
        <v>101</v>
      </c>
      <c r="V21" s="150"/>
      <c r="W21" s="150"/>
      <c r="X21" s="150"/>
    </row>
    <row r="22" spans="1:25" ht="27" customHeight="1" outlineLevel="3" x14ac:dyDescent="0.25">
      <c r="A22" s="50" t="s">
        <v>40</v>
      </c>
      <c r="B22" s="150"/>
      <c r="C22" s="51" t="s">
        <v>6</v>
      </c>
      <c r="D22" s="66"/>
      <c r="E22" s="150"/>
      <c r="F22" s="156"/>
      <c r="G22" s="170"/>
      <c r="H22" s="170"/>
      <c r="I22" s="61"/>
      <c r="J22" s="61"/>
      <c r="K22" s="170"/>
      <c r="M22" s="42">
        <v>1</v>
      </c>
      <c r="N22" s="42">
        <v>3</v>
      </c>
      <c r="O22" s="42"/>
      <c r="P22" s="42">
        <v>2</v>
      </c>
      <c r="Q22" s="42"/>
      <c r="R22" s="42"/>
      <c r="S22" s="42"/>
      <c r="T22" s="42"/>
      <c r="U22" s="150"/>
      <c r="V22" s="150"/>
      <c r="W22" s="150"/>
      <c r="X22" s="150"/>
    </row>
    <row r="23" spans="1:25" ht="40.5" customHeight="1" outlineLevel="3" x14ac:dyDescent="0.25">
      <c r="A23" s="50" t="s">
        <v>41</v>
      </c>
      <c r="B23" s="150"/>
      <c r="C23" s="51" t="s">
        <v>62</v>
      </c>
      <c r="D23" s="66"/>
      <c r="E23" s="150"/>
      <c r="F23" s="156"/>
      <c r="G23" s="170"/>
      <c r="H23" s="170"/>
      <c r="I23" s="61"/>
      <c r="J23" s="61"/>
      <c r="K23" s="170"/>
      <c r="M23" s="42">
        <v>0</v>
      </c>
      <c r="N23" s="42">
        <v>0</v>
      </c>
      <c r="O23" s="42"/>
      <c r="P23" s="42">
        <v>0</v>
      </c>
      <c r="Q23" s="42"/>
      <c r="R23" s="42"/>
      <c r="S23" s="42"/>
      <c r="T23" s="42"/>
      <c r="U23" s="150"/>
      <c r="V23" s="150"/>
      <c r="W23" s="150"/>
      <c r="X23" s="150"/>
    </row>
    <row r="24" spans="1:25" ht="27.75" customHeight="1" outlineLevel="3" x14ac:dyDescent="0.25">
      <c r="A24" s="50" t="s">
        <v>42</v>
      </c>
      <c r="B24" s="150"/>
      <c r="C24" s="62" t="s">
        <v>61</v>
      </c>
      <c r="D24" s="66"/>
      <c r="E24" s="150"/>
      <c r="F24" s="156"/>
      <c r="G24" s="171"/>
      <c r="H24" s="171"/>
      <c r="I24" s="63"/>
      <c r="J24" s="63"/>
      <c r="K24" s="171"/>
      <c r="M24" s="42">
        <v>2</v>
      </c>
      <c r="N24" s="42">
        <v>8</v>
      </c>
      <c r="O24" s="42"/>
      <c r="P24" s="42">
        <v>2</v>
      </c>
      <c r="Q24" s="42"/>
      <c r="R24" s="42"/>
      <c r="S24" s="42"/>
      <c r="T24" s="42"/>
      <c r="U24" s="150"/>
      <c r="V24" s="150"/>
      <c r="W24" s="150"/>
      <c r="X24" s="150"/>
    </row>
    <row r="25" spans="1:25" s="67" customFormat="1" ht="47.25" customHeight="1" outlineLevel="2" x14ac:dyDescent="0.25">
      <c r="A25" s="44" t="s">
        <v>53</v>
      </c>
      <c r="B25" s="150"/>
      <c r="C25" s="47" t="s">
        <v>104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</row>
    <row r="26" spans="1:25" ht="78.75" customHeight="1" outlineLevel="3" x14ac:dyDescent="0.25">
      <c r="A26" s="50" t="s">
        <v>55</v>
      </c>
      <c r="B26" s="150"/>
      <c r="C26" s="68" t="s">
        <v>59</v>
      </c>
      <c r="D26" s="150" t="s">
        <v>105</v>
      </c>
      <c r="E26" s="168" t="s">
        <v>106</v>
      </c>
      <c r="F26" s="156" t="s">
        <v>93</v>
      </c>
      <c r="G26" s="156">
        <v>100</v>
      </c>
      <c r="H26" s="160">
        <v>100</v>
      </c>
      <c r="I26" s="57"/>
      <c r="J26" s="57"/>
      <c r="K26" s="160">
        <v>100</v>
      </c>
      <c r="L26" s="156"/>
      <c r="M26" s="156">
        <v>100</v>
      </c>
      <c r="N26" s="42"/>
      <c r="O26" s="42"/>
      <c r="P26" s="42"/>
      <c r="Q26" s="42"/>
      <c r="R26" s="42"/>
      <c r="S26" s="42"/>
      <c r="T26" s="42"/>
    </row>
    <row r="27" spans="1:25" ht="45" outlineLevel="3" x14ac:dyDescent="0.25">
      <c r="A27" s="50" t="s">
        <v>56</v>
      </c>
      <c r="B27" s="150"/>
      <c r="C27" s="51" t="s">
        <v>54</v>
      </c>
      <c r="D27" s="150"/>
      <c r="E27" s="168"/>
      <c r="F27" s="156"/>
      <c r="G27" s="156"/>
      <c r="H27" s="161"/>
      <c r="I27" s="59"/>
      <c r="J27" s="59"/>
      <c r="K27" s="161"/>
      <c r="L27" s="156"/>
      <c r="M27" s="156"/>
      <c r="N27" s="42"/>
      <c r="O27" s="42"/>
      <c r="P27" s="42"/>
      <c r="Q27" s="42"/>
      <c r="R27" s="42"/>
      <c r="S27" s="42"/>
      <c r="T27" s="42"/>
    </row>
    <row r="28" spans="1:25" ht="75" outlineLevel="3" x14ac:dyDescent="0.25">
      <c r="A28" s="50" t="s">
        <v>57</v>
      </c>
      <c r="B28" s="150"/>
      <c r="C28" s="51" t="s">
        <v>58</v>
      </c>
      <c r="D28" s="52" t="s">
        <v>107</v>
      </c>
      <c r="E28" s="52" t="s">
        <v>108</v>
      </c>
      <c r="F28" s="42" t="s">
        <v>109</v>
      </c>
      <c r="G28" s="42">
        <v>11</v>
      </c>
      <c r="H28" s="42">
        <v>12</v>
      </c>
      <c r="I28" s="42"/>
      <c r="J28" s="42"/>
      <c r="K28" s="42">
        <v>13</v>
      </c>
      <c r="L28" s="42"/>
      <c r="M28" s="42"/>
      <c r="N28" s="42"/>
      <c r="O28" s="42"/>
      <c r="P28" s="42"/>
      <c r="Q28" s="42"/>
      <c r="R28" s="42"/>
      <c r="S28" s="42"/>
      <c r="T28" s="42"/>
      <c r="U28" s="164" t="s">
        <v>110</v>
      </c>
      <c r="V28" s="165"/>
      <c r="W28" s="165"/>
      <c r="X28" s="165"/>
    </row>
    <row r="29" spans="1:25" s="46" customFormat="1" ht="47.25" customHeight="1" outlineLevel="1" x14ac:dyDescent="0.25">
      <c r="A29" s="69">
        <v>2</v>
      </c>
      <c r="B29" s="153" t="s">
        <v>111</v>
      </c>
      <c r="C29" s="70" t="s">
        <v>31</v>
      </c>
      <c r="D29" s="153" t="s">
        <v>112</v>
      </c>
      <c r="E29" s="65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5" s="71" customFormat="1" ht="30.75" thickBot="1" x14ac:dyDescent="0.3">
      <c r="B30" s="154"/>
      <c r="C30" s="72" t="s">
        <v>168</v>
      </c>
      <c r="D30" s="154"/>
      <c r="E30" s="73">
        <v>0</v>
      </c>
      <c r="F30" s="73">
        <v>3</v>
      </c>
      <c r="G30" s="73">
        <v>0</v>
      </c>
      <c r="H30" s="73">
        <v>3</v>
      </c>
      <c r="I30" s="73">
        <v>0</v>
      </c>
      <c r="J30" s="73">
        <v>0</v>
      </c>
      <c r="K30" s="74">
        <v>0</v>
      </c>
      <c r="L30" s="75"/>
      <c r="M30" s="75"/>
      <c r="N30" s="75"/>
      <c r="O30" s="75"/>
      <c r="P30" s="75"/>
      <c r="Q30" s="75"/>
      <c r="R30" s="75"/>
      <c r="S30" s="75"/>
      <c r="T30" s="75"/>
    </row>
    <row r="31" spans="1:25" s="71" customFormat="1" ht="15.75" thickBot="1" x14ac:dyDescent="0.3">
      <c r="B31" s="154"/>
      <c r="C31" s="72" t="s">
        <v>169</v>
      </c>
      <c r="D31" s="154"/>
      <c r="E31" s="73">
        <v>0</v>
      </c>
      <c r="F31" s="73">
        <v>4</v>
      </c>
      <c r="G31" s="73">
        <v>0</v>
      </c>
      <c r="H31" s="73">
        <v>4</v>
      </c>
      <c r="I31" s="73">
        <v>0</v>
      </c>
      <c r="J31" s="73">
        <v>0</v>
      </c>
      <c r="K31" s="74">
        <v>4</v>
      </c>
      <c r="L31" s="75"/>
      <c r="M31" s="75"/>
      <c r="N31" s="75"/>
      <c r="O31" s="75"/>
      <c r="P31" s="75"/>
      <c r="Q31" s="75"/>
      <c r="R31" s="75"/>
      <c r="S31" s="75"/>
      <c r="T31" s="75"/>
      <c r="U31" s="166" t="s">
        <v>177</v>
      </c>
      <c r="V31" s="167"/>
      <c r="W31" s="167"/>
      <c r="X31" s="167"/>
    </row>
    <row r="32" spans="1:25" s="71" customFormat="1" ht="60.75" thickBot="1" x14ac:dyDescent="0.3">
      <c r="B32" s="154"/>
      <c r="C32" s="72" t="s">
        <v>170</v>
      </c>
      <c r="D32" s="154"/>
      <c r="E32" s="73">
        <v>0</v>
      </c>
      <c r="F32" s="73">
        <v>1</v>
      </c>
      <c r="G32" s="73">
        <v>0</v>
      </c>
      <c r="H32" s="73">
        <v>1</v>
      </c>
      <c r="I32" s="73">
        <v>0</v>
      </c>
      <c r="J32" s="73">
        <v>0</v>
      </c>
      <c r="K32" s="74">
        <v>4</v>
      </c>
      <c r="L32" s="75"/>
      <c r="M32" s="75"/>
      <c r="N32" s="75"/>
      <c r="O32" s="75"/>
      <c r="P32" s="75"/>
      <c r="Q32" s="75"/>
      <c r="R32" s="75"/>
      <c r="S32" s="75"/>
      <c r="T32" s="75"/>
      <c r="U32" s="166" t="s">
        <v>175</v>
      </c>
      <c r="V32" s="167"/>
      <c r="W32" s="167"/>
      <c r="X32" s="167"/>
      <c r="Y32" s="71" t="s">
        <v>176</v>
      </c>
    </row>
    <row r="33" spans="1:27" ht="45" outlineLevel="3" x14ac:dyDescent="0.25">
      <c r="A33" s="50" t="s">
        <v>43</v>
      </c>
      <c r="B33" s="154"/>
      <c r="C33" s="51" t="s">
        <v>113</v>
      </c>
      <c r="D33" s="154"/>
      <c r="E33" s="76" t="s">
        <v>114</v>
      </c>
      <c r="F33" s="42" t="s">
        <v>115</v>
      </c>
      <c r="G33" s="42">
        <v>1</v>
      </c>
      <c r="H33" s="42">
        <v>0</v>
      </c>
      <c r="I33" s="42"/>
      <c r="J33" s="42"/>
      <c r="K33" s="42">
        <v>0</v>
      </c>
      <c r="L33" s="42"/>
      <c r="M33" s="42"/>
      <c r="N33" s="42"/>
      <c r="O33" s="42"/>
      <c r="P33" s="42"/>
      <c r="Q33" s="42"/>
      <c r="R33" s="42"/>
      <c r="S33" s="42"/>
      <c r="T33" s="42"/>
      <c r="U33" s="164" t="s">
        <v>116</v>
      </c>
      <c r="V33" s="165"/>
      <c r="W33" s="165"/>
      <c r="X33" s="165"/>
    </row>
    <row r="34" spans="1:27" ht="60" outlineLevel="3" x14ac:dyDescent="0.25">
      <c r="A34" s="50" t="s">
        <v>44</v>
      </c>
      <c r="B34" s="154"/>
      <c r="C34" s="51" t="s">
        <v>16</v>
      </c>
      <c r="D34" s="154"/>
      <c r="E34" s="76" t="s">
        <v>117</v>
      </c>
      <c r="F34" s="42" t="s">
        <v>118</v>
      </c>
      <c r="G34" s="42">
        <v>10</v>
      </c>
      <c r="H34" s="42">
        <v>10</v>
      </c>
      <c r="I34" s="42"/>
      <c r="J34" s="42"/>
      <c r="K34" s="42">
        <v>10</v>
      </c>
      <c r="L34" s="42"/>
      <c r="M34" s="42"/>
      <c r="N34" s="42"/>
      <c r="O34" s="42"/>
      <c r="P34" s="42"/>
      <c r="Q34" s="42"/>
      <c r="R34" s="42"/>
      <c r="S34" s="42"/>
      <c r="T34" s="42"/>
    </row>
    <row r="35" spans="1:27" ht="175.5" customHeight="1" outlineLevel="3" x14ac:dyDescent="0.25">
      <c r="A35" s="50" t="s">
        <v>119</v>
      </c>
      <c r="B35" s="154"/>
      <c r="C35" s="51" t="s">
        <v>120</v>
      </c>
      <c r="D35" s="154"/>
      <c r="E35" s="153" t="s">
        <v>121</v>
      </c>
      <c r="F35" s="160" t="s">
        <v>122</v>
      </c>
      <c r="G35" s="160">
        <v>6</v>
      </c>
      <c r="H35" s="160">
        <v>1</v>
      </c>
      <c r="I35" s="57"/>
      <c r="J35" s="57"/>
      <c r="K35" s="160">
        <v>7</v>
      </c>
      <c r="L35" s="42"/>
      <c r="M35" s="42">
        <v>1</v>
      </c>
      <c r="N35" s="42"/>
      <c r="O35" s="42"/>
      <c r="P35" s="42"/>
      <c r="Q35" s="42"/>
      <c r="R35" s="42"/>
      <c r="S35" s="42"/>
      <c r="T35" s="42"/>
      <c r="U35" s="162" t="s">
        <v>123</v>
      </c>
      <c r="V35" s="163"/>
      <c r="W35" s="163"/>
      <c r="X35" s="163"/>
      <c r="Y35" s="163" t="s">
        <v>180</v>
      </c>
      <c r="Z35" s="163"/>
      <c r="AA35" s="163"/>
    </row>
    <row r="36" spans="1:27" ht="60" outlineLevel="3" x14ac:dyDescent="0.25">
      <c r="A36" s="50"/>
      <c r="B36" s="155"/>
      <c r="C36" s="51" t="s">
        <v>124</v>
      </c>
      <c r="D36" s="155"/>
      <c r="E36" s="155"/>
      <c r="F36" s="161"/>
      <c r="G36" s="161"/>
      <c r="H36" s="161"/>
      <c r="I36" s="59"/>
      <c r="J36" s="59"/>
      <c r="K36" s="161"/>
      <c r="L36" s="42"/>
      <c r="M36" s="42"/>
      <c r="N36" s="42"/>
      <c r="O36" s="42"/>
      <c r="P36" s="42"/>
      <c r="Q36" s="42"/>
      <c r="R36" s="42"/>
      <c r="S36" s="42"/>
      <c r="T36" s="42"/>
    </row>
    <row r="37" spans="1:27" s="46" customFormat="1" ht="76.5" customHeight="1" outlineLevel="1" x14ac:dyDescent="0.25">
      <c r="A37" s="44">
        <v>3</v>
      </c>
      <c r="B37" s="150" t="s">
        <v>125</v>
      </c>
      <c r="C37" s="77" t="s">
        <v>13</v>
      </c>
      <c r="D37" s="52"/>
      <c r="E37" s="65"/>
      <c r="F37" s="41"/>
      <c r="G37" s="41"/>
      <c r="H37" s="41"/>
      <c r="I37" s="41"/>
      <c r="J37" s="41"/>
      <c r="K37" s="41"/>
      <c r="L37" s="41"/>
      <c r="M37" s="48">
        <v>65992.3</v>
      </c>
      <c r="N37" s="41">
        <v>61824</v>
      </c>
      <c r="O37" s="41"/>
      <c r="P37" s="41">
        <v>62856.6</v>
      </c>
      <c r="Q37" s="41"/>
      <c r="R37" s="41"/>
      <c r="S37" s="41"/>
      <c r="T37" s="41"/>
    </row>
    <row r="38" spans="1:27" ht="90" customHeight="1" outlineLevel="2" x14ac:dyDescent="0.25">
      <c r="A38" s="50" t="s">
        <v>45</v>
      </c>
      <c r="B38" s="150"/>
      <c r="C38" s="14" t="s">
        <v>7</v>
      </c>
      <c r="D38" s="52" t="s">
        <v>126</v>
      </c>
      <c r="E38" s="78" t="s">
        <v>127</v>
      </c>
      <c r="F38" s="42" t="s">
        <v>93</v>
      </c>
      <c r="G38" s="53">
        <v>100</v>
      </c>
      <c r="H38" s="53">
        <v>100</v>
      </c>
      <c r="I38" s="53"/>
      <c r="J38" s="53"/>
      <c r="K38" s="53">
        <v>100</v>
      </c>
      <c r="L38" s="42"/>
      <c r="M38" s="54">
        <f>60459.9+1762.7</f>
        <v>62222.6</v>
      </c>
      <c r="N38" s="42">
        <v>60189</v>
      </c>
      <c r="O38" s="42"/>
      <c r="P38" s="42">
        <v>61107.4</v>
      </c>
      <c r="Q38" s="42"/>
      <c r="R38" s="42"/>
      <c r="S38" s="42"/>
      <c r="T38" s="42"/>
    </row>
    <row r="39" spans="1:27" ht="90" customHeight="1" outlineLevel="2" x14ac:dyDescent="0.25">
      <c r="A39" s="50" t="s">
        <v>46</v>
      </c>
      <c r="B39" s="150"/>
      <c r="C39" s="14" t="s">
        <v>8</v>
      </c>
      <c r="D39" s="52" t="s">
        <v>128</v>
      </c>
      <c r="E39" s="78" t="s">
        <v>129</v>
      </c>
      <c r="F39" s="42" t="s">
        <v>130</v>
      </c>
      <c r="G39" s="42">
        <v>71</v>
      </c>
      <c r="H39" s="42">
        <v>71</v>
      </c>
      <c r="I39" s="42"/>
      <c r="J39" s="42"/>
      <c r="K39" s="42">
        <v>71</v>
      </c>
      <c r="L39" s="42"/>
      <c r="M39" s="54">
        <v>2125.1999999999998</v>
      </c>
      <c r="N39" s="42"/>
      <c r="O39" s="42"/>
      <c r="P39" s="42"/>
      <c r="Q39" s="42"/>
      <c r="R39" s="42"/>
      <c r="S39" s="42"/>
      <c r="T39" s="42"/>
    </row>
    <row r="40" spans="1:27" s="46" customFormat="1" ht="61.5" customHeight="1" outlineLevel="1" x14ac:dyDescent="0.25">
      <c r="A40" s="44">
        <v>4</v>
      </c>
      <c r="B40" s="150" t="s">
        <v>131</v>
      </c>
      <c r="C40" s="77" t="s">
        <v>14</v>
      </c>
      <c r="D40" s="41"/>
      <c r="E40" s="39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7" ht="96.75" customHeight="1" outlineLevel="2" x14ac:dyDescent="0.25">
      <c r="A41" s="50" t="s">
        <v>47</v>
      </c>
      <c r="B41" s="150"/>
      <c r="C41" s="157" t="s">
        <v>9</v>
      </c>
      <c r="D41" s="158" t="s">
        <v>132</v>
      </c>
      <c r="E41" s="78" t="s">
        <v>133</v>
      </c>
      <c r="F41" s="42" t="s">
        <v>134</v>
      </c>
      <c r="G41" s="42">
        <v>180</v>
      </c>
      <c r="H41" s="42">
        <v>180</v>
      </c>
      <c r="I41" s="42"/>
      <c r="J41" s="42"/>
      <c r="K41" s="42">
        <v>180</v>
      </c>
      <c r="L41" s="42"/>
      <c r="M41" s="42"/>
      <c r="N41" s="42"/>
      <c r="O41" s="42"/>
      <c r="P41" s="42"/>
      <c r="Q41" s="42"/>
      <c r="R41" s="42"/>
      <c r="S41" s="42"/>
      <c r="T41" s="42"/>
    </row>
    <row r="42" spans="1:27" ht="96.75" customHeight="1" outlineLevel="2" x14ac:dyDescent="0.25">
      <c r="A42" s="50"/>
      <c r="B42" s="150"/>
      <c r="C42" s="157"/>
      <c r="D42" s="158"/>
      <c r="E42" s="78" t="s">
        <v>135</v>
      </c>
      <c r="F42" s="42" t="s">
        <v>134</v>
      </c>
      <c r="G42" s="42">
        <v>45</v>
      </c>
      <c r="H42" s="42">
        <v>45</v>
      </c>
      <c r="I42" s="42"/>
      <c r="J42" s="42"/>
      <c r="K42" s="42">
        <v>45</v>
      </c>
      <c r="L42" s="42"/>
      <c r="M42" s="42"/>
      <c r="N42" s="42"/>
      <c r="O42" s="42"/>
      <c r="P42" s="42"/>
      <c r="Q42" s="42"/>
      <c r="R42" s="42"/>
      <c r="S42" s="42"/>
      <c r="T42" s="42"/>
    </row>
    <row r="43" spans="1:27" ht="66" customHeight="1" outlineLevel="2" x14ac:dyDescent="0.25">
      <c r="A43" s="50" t="s">
        <v>48</v>
      </c>
      <c r="B43" s="150"/>
      <c r="C43" s="14" t="s">
        <v>10</v>
      </c>
      <c r="D43" s="159" t="s">
        <v>136</v>
      </c>
      <c r="E43" s="78" t="s">
        <v>137</v>
      </c>
      <c r="F43" s="42" t="s">
        <v>134</v>
      </c>
      <c r="G43" s="42">
        <v>26</v>
      </c>
      <c r="H43" s="42">
        <v>26</v>
      </c>
      <c r="I43" s="42"/>
      <c r="J43" s="42"/>
      <c r="K43" s="42">
        <v>26</v>
      </c>
      <c r="L43" s="42"/>
      <c r="M43" s="42"/>
      <c r="N43" s="42"/>
      <c r="O43" s="42"/>
      <c r="P43" s="42"/>
      <c r="Q43" s="42"/>
      <c r="R43" s="42"/>
      <c r="S43" s="42"/>
      <c r="T43" s="42"/>
    </row>
    <row r="44" spans="1:27" ht="117.75" customHeight="1" outlineLevel="2" x14ac:dyDescent="0.25">
      <c r="A44" s="50" t="s">
        <v>49</v>
      </c>
      <c r="B44" s="150"/>
      <c r="C44" s="157" t="s">
        <v>68</v>
      </c>
      <c r="D44" s="159"/>
      <c r="E44" s="79" t="s">
        <v>138</v>
      </c>
      <c r="F44" s="42" t="s">
        <v>134</v>
      </c>
      <c r="G44" s="42">
        <v>100</v>
      </c>
      <c r="H44" s="42">
        <v>100</v>
      </c>
      <c r="I44" s="42"/>
      <c r="J44" s="42"/>
      <c r="K44" s="42">
        <v>100</v>
      </c>
      <c r="L44" s="42"/>
      <c r="M44" s="42"/>
      <c r="N44" s="42"/>
      <c r="O44" s="42"/>
      <c r="P44" s="42"/>
      <c r="Q44" s="42"/>
      <c r="R44" s="42"/>
      <c r="S44" s="42"/>
      <c r="T44" s="42"/>
    </row>
    <row r="45" spans="1:27" ht="75.75" customHeight="1" outlineLevel="2" x14ac:dyDescent="0.25">
      <c r="A45" s="50"/>
      <c r="B45" s="150"/>
      <c r="C45" s="157"/>
      <c r="D45" s="159"/>
      <c r="E45" s="80" t="s">
        <v>139</v>
      </c>
      <c r="F45" s="42" t="s">
        <v>134</v>
      </c>
      <c r="G45" s="42">
        <v>1500</v>
      </c>
      <c r="H45" s="42">
        <v>1500</v>
      </c>
      <c r="I45" s="42"/>
      <c r="J45" s="42"/>
      <c r="K45" s="42">
        <v>1500</v>
      </c>
      <c r="L45" s="42"/>
      <c r="M45" s="42"/>
      <c r="N45" s="42"/>
      <c r="O45" s="42"/>
      <c r="P45" s="42"/>
      <c r="Q45" s="42"/>
      <c r="R45" s="42"/>
      <c r="S45" s="42"/>
      <c r="T45" s="42"/>
    </row>
    <row r="46" spans="1:27" ht="75.75" customHeight="1" outlineLevel="2" x14ac:dyDescent="0.25">
      <c r="A46" s="160" t="s">
        <v>50</v>
      </c>
      <c r="B46" s="150"/>
      <c r="C46" s="157" t="s">
        <v>69</v>
      </c>
      <c r="D46" s="159"/>
      <c r="E46" s="65" t="s">
        <v>140</v>
      </c>
      <c r="F46" s="42" t="s">
        <v>141</v>
      </c>
      <c r="G46" s="42" t="s">
        <v>142</v>
      </c>
      <c r="H46" s="42" t="s">
        <v>142</v>
      </c>
      <c r="I46" s="42"/>
      <c r="J46" s="42"/>
      <c r="K46" s="42" t="s">
        <v>142</v>
      </c>
      <c r="L46" s="42"/>
      <c r="M46" s="42"/>
      <c r="N46" s="42"/>
      <c r="O46" s="42"/>
      <c r="P46" s="42"/>
      <c r="Q46" s="42"/>
      <c r="R46" s="42"/>
      <c r="S46" s="42"/>
      <c r="T46" s="42"/>
    </row>
    <row r="47" spans="1:27" ht="75.75" customHeight="1" outlineLevel="2" x14ac:dyDescent="0.25">
      <c r="A47" s="161"/>
      <c r="B47" s="150"/>
      <c r="C47" s="157"/>
      <c r="D47" s="159"/>
      <c r="E47" s="65" t="s">
        <v>143</v>
      </c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</row>
    <row r="48" spans="1:27" s="46" customFormat="1" ht="72.75" customHeight="1" outlineLevel="1" x14ac:dyDescent="0.25">
      <c r="A48" s="81">
        <v>5</v>
      </c>
      <c r="B48" s="153" t="s">
        <v>144</v>
      </c>
      <c r="C48" s="77" t="s">
        <v>15</v>
      </c>
      <c r="D48" s="41"/>
      <c r="E48" s="65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2" ht="47.25" customHeight="1" outlineLevel="3" x14ac:dyDescent="0.25">
      <c r="A49" s="50" t="s">
        <v>20</v>
      </c>
      <c r="B49" s="154"/>
      <c r="C49" s="14" t="s">
        <v>63</v>
      </c>
      <c r="D49" s="153" t="s">
        <v>145</v>
      </c>
      <c r="E49" s="150" t="s">
        <v>146</v>
      </c>
      <c r="F49" s="156" t="s">
        <v>147</v>
      </c>
      <c r="G49" s="156">
        <v>15</v>
      </c>
      <c r="H49" s="50"/>
      <c r="I49" s="50"/>
      <c r="J49" s="50"/>
      <c r="K49" s="50"/>
      <c r="L49" s="42"/>
      <c r="M49" s="42"/>
      <c r="N49" s="42"/>
      <c r="O49" s="42"/>
      <c r="P49" s="42"/>
      <c r="Q49" s="42"/>
      <c r="R49" s="42"/>
      <c r="S49" s="42"/>
      <c r="T49" s="42"/>
    </row>
    <row r="50" spans="1:22" ht="47.25" customHeight="1" outlineLevel="3" x14ac:dyDescent="0.25">
      <c r="A50" s="50" t="s">
        <v>21</v>
      </c>
      <c r="B50" s="154"/>
      <c r="C50" s="14" t="s">
        <v>64</v>
      </c>
      <c r="D50" s="154"/>
      <c r="E50" s="150"/>
      <c r="F50" s="156"/>
      <c r="G50" s="156"/>
      <c r="H50" s="50"/>
      <c r="I50" s="50"/>
      <c r="J50" s="50"/>
      <c r="K50" s="50"/>
      <c r="L50" s="42"/>
      <c r="M50" s="42"/>
      <c r="N50" s="42"/>
      <c r="O50" s="42"/>
      <c r="P50" s="42"/>
      <c r="Q50" s="42"/>
      <c r="R50" s="42"/>
      <c r="S50" s="42"/>
      <c r="T50" s="42"/>
    </row>
    <row r="51" spans="1:22" ht="47.25" customHeight="1" outlineLevel="3" x14ac:dyDescent="0.25">
      <c r="A51" s="50" t="s">
        <v>22</v>
      </c>
      <c r="B51" s="154"/>
      <c r="C51" s="14" t="s">
        <v>65</v>
      </c>
      <c r="D51" s="154"/>
      <c r="E51" s="150"/>
      <c r="F51" s="156"/>
      <c r="G51" s="156"/>
      <c r="H51" s="50"/>
      <c r="I51" s="50"/>
      <c r="J51" s="50"/>
      <c r="K51" s="50"/>
      <c r="L51" s="42"/>
      <c r="M51" s="42"/>
      <c r="N51" s="42"/>
      <c r="O51" s="42"/>
      <c r="P51" s="42"/>
      <c r="Q51" s="42"/>
      <c r="R51" s="42"/>
      <c r="S51" s="42"/>
      <c r="T51" s="42"/>
    </row>
    <row r="52" spans="1:22" ht="47.25" customHeight="1" outlineLevel="3" x14ac:dyDescent="0.25">
      <c r="A52" s="50" t="s">
        <v>23</v>
      </c>
      <c r="B52" s="154"/>
      <c r="C52" s="14" t="s">
        <v>66</v>
      </c>
      <c r="D52" s="154"/>
      <c r="E52" s="150"/>
      <c r="F52" s="156"/>
      <c r="G52" s="156"/>
      <c r="H52" s="50"/>
      <c r="I52" s="50"/>
      <c r="J52" s="50"/>
      <c r="K52" s="50"/>
      <c r="L52" s="42"/>
      <c r="M52" s="42"/>
      <c r="N52" s="42"/>
      <c r="O52" s="42"/>
      <c r="P52" s="42"/>
      <c r="Q52" s="42"/>
      <c r="R52" s="42"/>
      <c r="S52" s="42"/>
      <c r="T52" s="42"/>
    </row>
    <row r="53" spans="1:22" ht="47.25" customHeight="1" outlineLevel="3" x14ac:dyDescent="0.25">
      <c r="A53" s="50" t="s">
        <v>24</v>
      </c>
      <c r="B53" s="154"/>
      <c r="C53" s="14" t="s">
        <v>67</v>
      </c>
      <c r="D53" s="155"/>
      <c r="E53" s="150"/>
      <c r="F53" s="156"/>
      <c r="G53" s="156"/>
      <c r="H53" s="50"/>
      <c r="I53" s="50"/>
      <c r="J53" s="50"/>
      <c r="K53" s="50"/>
      <c r="L53" s="42"/>
      <c r="M53" s="42"/>
      <c r="N53" s="42"/>
      <c r="O53" s="42"/>
      <c r="P53" s="42"/>
      <c r="Q53" s="42"/>
      <c r="R53" s="42"/>
      <c r="S53" s="42"/>
      <c r="T53" s="42"/>
    </row>
    <row r="54" spans="1:22" ht="58.5" customHeight="1" outlineLevel="3" x14ac:dyDescent="0.25">
      <c r="A54" s="50"/>
      <c r="B54" s="154"/>
      <c r="C54" s="15" t="s">
        <v>148</v>
      </c>
      <c r="D54" s="153" t="s">
        <v>148</v>
      </c>
      <c r="E54" s="65"/>
      <c r="F54" s="50"/>
      <c r="G54" s="50"/>
      <c r="H54" s="50"/>
      <c r="I54" s="50"/>
      <c r="J54" s="50"/>
      <c r="K54" s="50"/>
      <c r="L54" s="42"/>
      <c r="M54" s="42"/>
      <c r="N54" s="42"/>
      <c r="O54" s="42"/>
      <c r="P54" s="42"/>
      <c r="Q54" s="42"/>
      <c r="R54" s="42"/>
      <c r="S54" s="42"/>
      <c r="T54" s="42"/>
    </row>
    <row r="55" spans="1:22" ht="47.25" customHeight="1" outlineLevel="3" x14ac:dyDescent="0.25">
      <c r="A55" s="50"/>
      <c r="B55" s="154"/>
      <c r="C55" s="1" t="s">
        <v>149</v>
      </c>
      <c r="D55" s="154"/>
      <c r="E55" s="65" t="s">
        <v>150</v>
      </c>
      <c r="F55" s="50" t="s">
        <v>151</v>
      </c>
      <c r="G55" s="50">
        <v>15</v>
      </c>
      <c r="H55" s="50">
        <v>0</v>
      </c>
      <c r="I55" s="50"/>
      <c r="J55" s="50"/>
      <c r="K55" s="50">
        <v>0</v>
      </c>
      <c r="L55" s="42"/>
      <c r="M55" s="42"/>
      <c r="N55" s="42"/>
      <c r="O55" s="42"/>
      <c r="P55" s="42"/>
      <c r="Q55" s="42"/>
      <c r="R55" s="42"/>
      <c r="S55" s="42"/>
      <c r="T55" s="42"/>
    </row>
    <row r="56" spans="1:22" ht="69.75" customHeight="1" outlineLevel="3" x14ac:dyDescent="0.25">
      <c r="A56" s="50"/>
      <c r="B56" s="155"/>
      <c r="C56" s="1" t="s">
        <v>152</v>
      </c>
      <c r="D56" s="155"/>
      <c r="E56" s="65" t="s">
        <v>153</v>
      </c>
      <c r="F56" s="50" t="s">
        <v>151</v>
      </c>
      <c r="G56" s="50"/>
      <c r="H56" s="50"/>
      <c r="I56" s="50"/>
      <c r="J56" s="50"/>
      <c r="K56" s="50">
        <v>1</v>
      </c>
      <c r="L56" s="42"/>
      <c r="M56" s="42">
        <v>1</v>
      </c>
      <c r="N56" s="42"/>
      <c r="O56" s="42"/>
      <c r="P56" s="42"/>
      <c r="Q56" s="42"/>
      <c r="R56" s="42"/>
      <c r="S56" s="42"/>
      <c r="T56" s="42"/>
      <c r="U56" s="82" t="s">
        <v>178</v>
      </c>
      <c r="V56" s="83" t="s">
        <v>179</v>
      </c>
    </row>
    <row r="57" spans="1:22" s="46" customFormat="1" ht="64.5" customHeight="1" outlineLevel="1" x14ac:dyDescent="0.25">
      <c r="A57" s="44">
        <v>6</v>
      </c>
      <c r="B57" s="150" t="s">
        <v>154</v>
      </c>
      <c r="C57" s="77" t="s">
        <v>155</v>
      </c>
      <c r="D57" s="52"/>
      <c r="E57" s="65"/>
      <c r="F57" s="52"/>
      <c r="G57" s="52"/>
      <c r="H57" s="52"/>
      <c r="I57" s="52"/>
      <c r="J57" s="52"/>
      <c r="K57" s="52"/>
      <c r="L57" s="41"/>
      <c r="M57" s="41"/>
      <c r="N57" s="41"/>
      <c r="O57" s="41"/>
      <c r="P57" s="41"/>
      <c r="Q57" s="41"/>
      <c r="R57" s="41"/>
      <c r="S57" s="41"/>
      <c r="T57" s="41"/>
    </row>
    <row r="58" spans="1:22" s="46" customFormat="1" ht="64.5" customHeight="1" outlineLevel="1" x14ac:dyDescent="0.25">
      <c r="A58" s="151" t="s">
        <v>28</v>
      </c>
      <c r="B58" s="150"/>
      <c r="C58" s="152" t="s">
        <v>156</v>
      </c>
      <c r="D58" s="150" t="s">
        <v>157</v>
      </c>
      <c r="E58" s="65" t="s">
        <v>158</v>
      </c>
      <c r="F58" s="52" t="s">
        <v>159</v>
      </c>
      <c r="G58" s="52">
        <v>306.3</v>
      </c>
      <c r="H58" s="52"/>
      <c r="I58" s="52"/>
      <c r="J58" s="52"/>
      <c r="K58" s="52"/>
      <c r="L58" s="41"/>
      <c r="M58" s="41"/>
      <c r="N58" s="41"/>
      <c r="O58" s="41"/>
      <c r="P58" s="41"/>
      <c r="Q58" s="41"/>
      <c r="R58" s="41"/>
      <c r="S58" s="41"/>
      <c r="T58" s="41"/>
    </row>
    <row r="59" spans="1:22" s="46" customFormat="1" ht="47.25" customHeight="1" outlineLevel="2" x14ac:dyDescent="0.25">
      <c r="A59" s="151"/>
      <c r="B59" s="150"/>
      <c r="C59" s="152"/>
      <c r="D59" s="150"/>
      <c r="E59" s="65" t="s">
        <v>160</v>
      </c>
      <c r="F59" s="52" t="s">
        <v>161</v>
      </c>
      <c r="G59" s="52"/>
      <c r="H59" s="52"/>
      <c r="I59" s="52"/>
      <c r="J59" s="52"/>
      <c r="K59" s="52"/>
      <c r="L59" s="41"/>
      <c r="M59" s="41"/>
      <c r="N59" s="41"/>
      <c r="O59" s="41"/>
      <c r="P59" s="41"/>
      <c r="Q59" s="41"/>
      <c r="R59" s="41"/>
      <c r="S59" s="41"/>
      <c r="T59" s="41"/>
    </row>
    <row r="60" spans="1:22" s="46" customFormat="1" ht="126.75" customHeight="1" outlineLevel="2" x14ac:dyDescent="0.25">
      <c r="A60" s="39" t="s">
        <v>29</v>
      </c>
      <c r="B60" s="150"/>
      <c r="C60" s="84" t="s">
        <v>51</v>
      </c>
      <c r="D60" s="52" t="s">
        <v>162</v>
      </c>
      <c r="E60" s="65" t="s">
        <v>163</v>
      </c>
      <c r="F60" s="52" t="s">
        <v>93</v>
      </c>
      <c r="G60" s="52">
        <v>100</v>
      </c>
      <c r="H60" s="52">
        <v>100</v>
      </c>
      <c r="I60" s="52"/>
      <c r="J60" s="52"/>
      <c r="K60" s="52">
        <v>100</v>
      </c>
      <c r="L60" s="41"/>
      <c r="M60" s="41"/>
      <c r="N60" s="41"/>
      <c r="O60" s="41"/>
      <c r="P60" s="41"/>
      <c r="Q60" s="41"/>
      <c r="R60" s="41"/>
      <c r="S60" s="41"/>
      <c r="T60" s="41"/>
    </row>
    <row r="61" spans="1:22" s="46" customFormat="1" ht="105.75" customHeight="1" outlineLevel="2" x14ac:dyDescent="0.25">
      <c r="A61" s="39" t="s">
        <v>30</v>
      </c>
      <c r="B61" s="150"/>
      <c r="C61" s="84" t="s">
        <v>52</v>
      </c>
      <c r="D61" s="52" t="s">
        <v>164</v>
      </c>
      <c r="E61" s="65" t="s">
        <v>165</v>
      </c>
      <c r="F61" s="52" t="s">
        <v>166</v>
      </c>
      <c r="G61" s="52">
        <v>100</v>
      </c>
      <c r="H61" s="52">
        <v>100</v>
      </c>
      <c r="I61" s="52"/>
      <c r="J61" s="52"/>
      <c r="K61" s="52">
        <v>100</v>
      </c>
      <c r="L61" s="41"/>
      <c r="M61" s="41"/>
      <c r="N61" s="41"/>
      <c r="O61" s="41"/>
      <c r="P61" s="41"/>
      <c r="Q61" s="41"/>
      <c r="R61" s="41"/>
      <c r="S61" s="41"/>
      <c r="T61" s="41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2022-06-07T14:26:56Z</dcterms:modified>
</cp:coreProperties>
</file>