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2\сентябр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1'!$A$1:$O$18</definedName>
    <definedName name="_xlnm.Print_Area" localSheetId="1">'Приложение 2-ТЭО'!$A$1:$BL$142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E37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E79" i="1"/>
  <c r="W81" i="1"/>
  <c r="H81" i="1" s="1"/>
  <c r="V81" i="1"/>
  <c r="T81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C80" i="1"/>
  <c r="AX80" i="1"/>
  <c r="AS80" i="1"/>
  <c r="AN80" i="1"/>
  <c r="AI80" i="1"/>
  <c r="AD80" i="1"/>
  <c r="Y80" i="1"/>
  <c r="T80" i="1"/>
  <c r="O80" i="1"/>
  <c r="E80" i="1" s="1"/>
  <c r="J80" i="1"/>
  <c r="I80" i="1"/>
  <c r="H80" i="1"/>
  <c r="G80" i="1"/>
  <c r="F80" i="1"/>
  <c r="G81" i="1" l="1"/>
  <c r="E81" i="1"/>
  <c r="E123" i="1"/>
  <c r="E124" i="1"/>
  <c r="E125" i="1"/>
  <c r="E122" i="1"/>
  <c r="H123" i="1"/>
  <c r="H124" i="1"/>
  <c r="I123" i="1"/>
  <c r="I124" i="1"/>
  <c r="W134" i="1"/>
  <c r="BH124" i="1"/>
  <c r="BC124" i="1"/>
  <c r="AX124" i="1"/>
  <c r="AS124" i="1"/>
  <c r="AN124" i="1"/>
  <c r="AI124" i="1"/>
  <c r="AD124" i="1"/>
  <c r="Y124" i="1"/>
  <c r="T124" i="1"/>
  <c r="O124" i="1"/>
  <c r="J124" i="1"/>
  <c r="G124" i="1"/>
  <c r="BH123" i="1"/>
  <c r="BC123" i="1"/>
  <c r="AX123" i="1"/>
  <c r="AS123" i="1"/>
  <c r="AN123" i="1"/>
  <c r="AI123" i="1"/>
  <c r="AD123" i="1"/>
  <c r="Y123" i="1"/>
  <c r="T123" i="1"/>
  <c r="O123" i="1"/>
  <c r="J123" i="1"/>
  <c r="G123" i="1"/>
  <c r="BH133" i="1"/>
  <c r="BC133" i="1"/>
  <c r="AX133" i="1"/>
  <c r="AS133" i="1"/>
  <c r="AN133" i="1"/>
  <c r="AI133" i="1"/>
  <c r="AD133" i="1"/>
  <c r="Y133" i="1"/>
  <c r="T133" i="1"/>
  <c r="E133" i="1" s="1"/>
  <c r="O133" i="1"/>
  <c r="J133" i="1"/>
  <c r="I133" i="1"/>
  <c r="H133" i="1"/>
  <c r="G133" i="1"/>
  <c r="F133" i="1"/>
  <c r="K82" i="1" l="1"/>
  <c r="L82" i="1"/>
  <c r="M82" i="1"/>
  <c r="N82" i="1"/>
  <c r="P82" i="1"/>
  <c r="Q82" i="1"/>
  <c r="R82" i="1"/>
  <c r="S82" i="1"/>
  <c r="U82" i="1"/>
  <c r="V82" i="1"/>
  <c r="W82" i="1"/>
  <c r="X82" i="1"/>
  <c r="Z82" i="1"/>
  <c r="AA82" i="1"/>
  <c r="AB82" i="1"/>
  <c r="AC82" i="1"/>
  <c r="AE82" i="1"/>
  <c r="AF82" i="1"/>
  <c r="AG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I82" i="1"/>
  <c r="BJ82" i="1"/>
  <c r="BK82" i="1"/>
  <c r="BL82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5" i="1" l="1"/>
  <c r="E96" i="1"/>
  <c r="W28" i="1"/>
  <c r="BH141" i="1" l="1"/>
  <c r="BC141" i="1"/>
  <c r="AX141" i="1"/>
  <c r="AS141" i="1"/>
  <c r="AN141" i="1"/>
  <c r="AI141" i="1"/>
  <c r="AD141" i="1"/>
  <c r="Y141" i="1"/>
  <c r="T141" i="1"/>
  <c r="T139" i="1" s="1"/>
  <c r="O141" i="1"/>
  <c r="J141" i="1"/>
  <c r="I141" i="1"/>
  <c r="I139" i="1" s="1"/>
  <c r="H141" i="1"/>
  <c r="G141" i="1"/>
  <c r="F141" i="1"/>
  <c r="F139" i="1"/>
  <c r="G139" i="1"/>
  <c r="J139" i="1"/>
  <c r="K139" i="1"/>
  <c r="L139" i="1"/>
  <c r="M139" i="1"/>
  <c r="N139" i="1"/>
  <c r="O139" i="1"/>
  <c r="P139" i="1"/>
  <c r="Q139" i="1"/>
  <c r="R139" i="1"/>
  <c r="S139" i="1"/>
  <c r="U139" i="1"/>
  <c r="V139" i="1"/>
  <c r="W139" i="1"/>
  <c r="X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BH140" i="1"/>
  <c r="BC140" i="1"/>
  <c r="AX140" i="1"/>
  <c r="AS140" i="1"/>
  <c r="AN140" i="1"/>
  <c r="AI140" i="1"/>
  <c r="AD140" i="1"/>
  <c r="Y140" i="1"/>
  <c r="Y139" i="1" s="1"/>
  <c r="T140" i="1"/>
  <c r="O140" i="1"/>
  <c r="E140" i="1" s="1"/>
  <c r="J140" i="1"/>
  <c r="I140" i="1"/>
  <c r="H140" i="1"/>
  <c r="G140" i="1"/>
  <c r="F140" i="1"/>
  <c r="BH51" i="1"/>
  <c r="BC51" i="1"/>
  <c r="AX51" i="1"/>
  <c r="AS51" i="1"/>
  <c r="AN51" i="1"/>
  <c r="AI51" i="1"/>
  <c r="AD51" i="1"/>
  <c r="Y51" i="1"/>
  <c r="T51" i="1"/>
  <c r="E51" i="1" s="1"/>
  <c r="O51" i="1"/>
  <c r="J51" i="1"/>
  <c r="I51" i="1"/>
  <c r="H51" i="1"/>
  <c r="G51" i="1"/>
  <c r="F51" i="1"/>
  <c r="E141" i="1" l="1"/>
  <c r="E139" i="1" s="1"/>
  <c r="H139" i="1"/>
  <c r="K38" i="1"/>
  <c r="L38" i="1"/>
  <c r="M38" i="1"/>
  <c r="N38" i="1"/>
  <c r="P38" i="1"/>
  <c r="Q38" i="1"/>
  <c r="R38" i="1"/>
  <c r="S38" i="1"/>
  <c r="U38" i="1"/>
  <c r="V38" i="1"/>
  <c r="W38" i="1"/>
  <c r="X38" i="1"/>
  <c r="Z38" i="1"/>
  <c r="AA38" i="1"/>
  <c r="AB38" i="1"/>
  <c r="AC38" i="1"/>
  <c r="AE38" i="1"/>
  <c r="AF38" i="1"/>
  <c r="AG38" i="1"/>
  <c r="AH38" i="1"/>
  <c r="AJ38" i="1"/>
  <c r="AK38" i="1"/>
  <c r="AL38" i="1"/>
  <c r="AM38" i="1"/>
  <c r="AO38" i="1"/>
  <c r="AP38" i="1"/>
  <c r="AQ38" i="1"/>
  <c r="AR38" i="1"/>
  <c r="AT38" i="1"/>
  <c r="AU38" i="1"/>
  <c r="AV38" i="1"/>
  <c r="AW38" i="1"/>
  <c r="AY38" i="1"/>
  <c r="AZ38" i="1"/>
  <c r="BA38" i="1"/>
  <c r="BB38" i="1"/>
  <c r="BD38" i="1"/>
  <c r="BE38" i="1"/>
  <c r="BF38" i="1"/>
  <c r="BG38" i="1"/>
  <c r="BI38" i="1"/>
  <c r="BJ38" i="1"/>
  <c r="BK38" i="1"/>
  <c r="BL38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E65" i="1" s="1"/>
  <c r="J65" i="1"/>
  <c r="I65" i="1"/>
  <c r="H65" i="1"/>
  <c r="G65" i="1"/>
  <c r="F65" i="1"/>
  <c r="E66" i="1" l="1"/>
  <c r="BH50" i="1"/>
  <c r="BC50" i="1"/>
  <c r="AX50" i="1"/>
  <c r="AS50" i="1"/>
  <c r="AN50" i="1"/>
  <c r="AI50" i="1"/>
  <c r="AD50" i="1"/>
  <c r="Y50" i="1"/>
  <c r="H50" i="1"/>
  <c r="T50" i="1"/>
  <c r="E50" i="1" s="1"/>
  <c r="O50" i="1"/>
  <c r="J50" i="1"/>
  <c r="I50" i="1"/>
  <c r="F50" i="1"/>
  <c r="G50" i="1" l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2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W44" i="1"/>
  <c r="W48" i="1"/>
  <c r="W46" i="1"/>
  <c r="W45" i="1"/>
  <c r="W42" i="1"/>
  <c r="W39" i="1"/>
  <c r="W49" i="1"/>
  <c r="W43" i="1"/>
  <c r="W41" i="1"/>
  <c r="W40" i="1"/>
  <c r="E64" i="1" l="1"/>
  <c r="E132" i="1"/>
  <c r="O63" i="1" l="1"/>
  <c r="I63" i="1"/>
  <c r="H63" i="1"/>
  <c r="G63" i="1"/>
  <c r="F63" i="1"/>
  <c r="E63" i="1"/>
  <c r="W47" i="1"/>
  <c r="V49" i="1" l="1"/>
  <c r="V41" i="1"/>
  <c r="V40" i="1"/>
  <c r="BH131" i="1" l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E131" i="1" l="1"/>
  <c r="E130" i="1"/>
  <c r="F134" i="1"/>
  <c r="G134" i="1"/>
  <c r="H134" i="1"/>
  <c r="I134" i="1"/>
  <c r="F126" i="1"/>
  <c r="G126" i="1"/>
  <c r="H126" i="1"/>
  <c r="I126" i="1"/>
  <c r="F127" i="1"/>
  <c r="G127" i="1"/>
  <c r="H127" i="1"/>
  <c r="I127" i="1"/>
  <c r="F128" i="1"/>
  <c r="G128" i="1"/>
  <c r="H128" i="1"/>
  <c r="I128" i="1"/>
  <c r="F129" i="1"/>
  <c r="G129" i="1"/>
  <c r="H129" i="1"/>
  <c r="I129" i="1"/>
  <c r="I125" i="1"/>
  <c r="H125" i="1"/>
  <c r="G125" i="1"/>
  <c r="F125" i="1"/>
  <c r="G108" i="1"/>
  <c r="AD106" i="1" l="1"/>
  <c r="Y106" i="1"/>
  <c r="K107" i="1"/>
  <c r="L107" i="1"/>
  <c r="P107" i="1"/>
  <c r="Q107" i="1"/>
  <c r="U107" i="1"/>
  <c r="V107" i="1"/>
  <c r="W107" i="1"/>
  <c r="X107" i="1"/>
  <c r="Z107" i="1"/>
  <c r="AA107" i="1"/>
  <c r="AB107" i="1"/>
  <c r="AC107" i="1"/>
  <c r="AE107" i="1"/>
  <c r="AF107" i="1"/>
  <c r="AG107" i="1"/>
  <c r="AH107" i="1"/>
  <c r="AJ107" i="1"/>
  <c r="AK107" i="1"/>
  <c r="AL107" i="1"/>
  <c r="AM107" i="1"/>
  <c r="AO107" i="1"/>
  <c r="AP107" i="1"/>
  <c r="AQ107" i="1"/>
  <c r="AR107" i="1"/>
  <c r="AT107" i="1"/>
  <c r="AU107" i="1"/>
  <c r="AV107" i="1"/>
  <c r="AW107" i="1"/>
  <c r="AY107" i="1"/>
  <c r="AZ107" i="1"/>
  <c r="BA107" i="1"/>
  <c r="BB107" i="1"/>
  <c r="BD107" i="1"/>
  <c r="BE107" i="1"/>
  <c r="BF107" i="1"/>
  <c r="BG107" i="1"/>
  <c r="BI107" i="1"/>
  <c r="BJ107" i="1"/>
  <c r="BK107" i="1"/>
  <c r="BL107" i="1"/>
  <c r="BH134" i="1"/>
  <c r="BC134" i="1"/>
  <c r="AX134" i="1"/>
  <c r="AS134" i="1"/>
  <c r="AN134" i="1"/>
  <c r="AI134" i="1"/>
  <c r="AD134" i="1"/>
  <c r="Y134" i="1"/>
  <c r="T134" i="1"/>
  <c r="O134" i="1"/>
  <c r="J134" i="1"/>
  <c r="E134" i="1" l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W83" i="1"/>
  <c r="E94" i="1" l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BH127" i="1"/>
  <c r="BC127" i="1"/>
  <c r="AX127" i="1"/>
  <c r="AS127" i="1"/>
  <c r="AN127" i="1"/>
  <c r="AI127" i="1"/>
  <c r="AD127" i="1"/>
  <c r="Y127" i="1"/>
  <c r="T127" i="1"/>
  <c r="O127" i="1"/>
  <c r="J127" i="1"/>
  <c r="BH126" i="1"/>
  <c r="BC126" i="1"/>
  <c r="AX126" i="1"/>
  <c r="AS126" i="1"/>
  <c r="AN126" i="1"/>
  <c r="AI126" i="1"/>
  <c r="AD126" i="1"/>
  <c r="Y126" i="1"/>
  <c r="T126" i="1"/>
  <c r="O126" i="1"/>
  <c r="J126" i="1"/>
  <c r="BH125" i="1"/>
  <c r="BC125" i="1"/>
  <c r="AX125" i="1"/>
  <c r="AS125" i="1"/>
  <c r="AN125" i="1"/>
  <c r="AI125" i="1"/>
  <c r="AD125" i="1"/>
  <c r="Y125" i="1"/>
  <c r="T125" i="1"/>
  <c r="O125" i="1"/>
  <c r="J125" i="1"/>
  <c r="E126" i="1" l="1"/>
  <c r="E129" i="1"/>
  <c r="E128" i="1"/>
  <c r="E127" i="1"/>
  <c r="BH142" i="1" l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E142" i="1" l="1"/>
  <c r="O40" i="1" l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I67" i="1"/>
  <c r="BJ67" i="1"/>
  <c r="BK67" i="1"/>
  <c r="BL67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3" i="1"/>
  <c r="R83" i="1"/>
  <c r="R99" i="1"/>
  <c r="R36" i="1"/>
  <c r="S122" i="1"/>
  <c r="R122" i="1"/>
  <c r="R30" i="1"/>
  <c r="R46" i="1"/>
  <c r="Q46" i="1"/>
  <c r="R45" i="1"/>
  <c r="Q45" i="1"/>
  <c r="R42" i="1"/>
  <c r="Q42" i="1"/>
  <c r="R39" i="1"/>
  <c r="Q39" i="1"/>
  <c r="R48" i="1" l="1"/>
  <c r="R47" i="1"/>
  <c r="R44" i="1"/>
  <c r="R41" i="1"/>
  <c r="AB34" i="1"/>
  <c r="W34" i="1"/>
  <c r="R74" i="1"/>
  <c r="S117" i="1" l="1"/>
  <c r="R117" i="1"/>
  <c r="S116" i="1"/>
  <c r="R116" i="1"/>
  <c r="R107" i="1" s="1"/>
  <c r="R119" i="1"/>
  <c r="R120" i="1"/>
  <c r="R121" i="1"/>
  <c r="S107" i="1" l="1"/>
  <c r="J92" i="1" l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I92" i="1"/>
  <c r="H92" i="1"/>
  <c r="G92" i="1"/>
  <c r="F92" i="1"/>
  <c r="E93" i="1" l="1"/>
  <c r="E92" i="1"/>
  <c r="O39" i="1" l="1"/>
  <c r="O42" i="1"/>
  <c r="O44" i="1"/>
  <c r="O45" i="1"/>
  <c r="O46" i="1"/>
  <c r="O47" i="1"/>
  <c r="O48" i="1"/>
  <c r="O49" i="1"/>
  <c r="O52" i="1"/>
  <c r="O53" i="1"/>
  <c r="O54" i="1"/>
  <c r="T120" i="1" l="1"/>
  <c r="Y120" i="1"/>
  <c r="AD120" i="1"/>
  <c r="AI120" i="1"/>
  <c r="AN120" i="1"/>
  <c r="AS120" i="1"/>
  <c r="AX120" i="1"/>
  <c r="BC120" i="1"/>
  <c r="BH120" i="1"/>
  <c r="T121" i="1"/>
  <c r="Y121" i="1"/>
  <c r="AD121" i="1"/>
  <c r="AI121" i="1"/>
  <c r="AN121" i="1"/>
  <c r="AS121" i="1"/>
  <c r="AX121" i="1"/>
  <c r="BC121" i="1"/>
  <c r="BH121" i="1"/>
  <c r="T122" i="1"/>
  <c r="Y122" i="1"/>
  <c r="AD122" i="1"/>
  <c r="AI122" i="1"/>
  <c r="AN122" i="1"/>
  <c r="AS122" i="1"/>
  <c r="AX122" i="1"/>
  <c r="BC122" i="1"/>
  <c r="BH122" i="1"/>
  <c r="J119" i="1"/>
  <c r="J120" i="1"/>
  <c r="J121" i="1"/>
  <c r="J122" i="1"/>
  <c r="G121" i="1"/>
  <c r="G122" i="1"/>
  <c r="I120" i="1"/>
  <c r="I121" i="1"/>
  <c r="I122" i="1"/>
  <c r="O122" i="1"/>
  <c r="H122" i="1"/>
  <c r="O62" i="1" l="1"/>
  <c r="E62" i="1" s="1"/>
  <c r="I62" i="1"/>
  <c r="H62" i="1"/>
  <c r="G62" i="1"/>
  <c r="F62" i="1"/>
  <c r="F61" i="1" l="1"/>
  <c r="G61" i="1"/>
  <c r="H61" i="1"/>
  <c r="I61" i="1"/>
  <c r="O61" i="1"/>
  <c r="E61" i="1" s="1"/>
  <c r="F85" i="1"/>
  <c r="G85" i="1"/>
  <c r="H85" i="1"/>
  <c r="J85" i="1"/>
  <c r="O85" i="1"/>
  <c r="T85" i="1"/>
  <c r="Y85" i="1"/>
  <c r="AD85" i="1"/>
  <c r="AI85" i="1"/>
  <c r="AN85" i="1"/>
  <c r="AS85" i="1"/>
  <c r="AX85" i="1"/>
  <c r="BC85" i="1"/>
  <c r="BH85" i="1"/>
  <c r="H121" i="1"/>
  <c r="O121" i="1"/>
  <c r="E121" i="1" s="1"/>
  <c r="F120" i="1"/>
  <c r="G120" i="1"/>
  <c r="H120" i="1"/>
  <c r="O120" i="1"/>
  <c r="E120" i="1" s="1"/>
  <c r="E85" i="1" l="1"/>
  <c r="H84" i="1"/>
  <c r="H86" i="1"/>
  <c r="H88" i="1"/>
  <c r="H89" i="1"/>
  <c r="H90" i="1"/>
  <c r="H91" i="1"/>
  <c r="BH119" i="1" l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E119" i="1" l="1"/>
  <c r="BH91" i="1"/>
  <c r="BH90" i="1"/>
  <c r="BH89" i="1"/>
  <c r="BH88" i="1"/>
  <c r="BH87" i="1"/>
  <c r="BH86" i="1"/>
  <c r="BH84" i="1"/>
  <c r="BH82" i="1" s="1"/>
  <c r="BH83" i="1"/>
  <c r="BC91" i="1"/>
  <c r="BC90" i="1"/>
  <c r="BC89" i="1"/>
  <c r="BC88" i="1"/>
  <c r="BC87" i="1"/>
  <c r="BC86" i="1"/>
  <c r="BC84" i="1"/>
  <c r="BC82" i="1" s="1"/>
  <c r="BC83" i="1"/>
  <c r="AX91" i="1"/>
  <c r="AX90" i="1"/>
  <c r="AX89" i="1"/>
  <c r="AX88" i="1"/>
  <c r="AX87" i="1"/>
  <c r="AX86" i="1"/>
  <c r="AX84" i="1"/>
  <c r="AX82" i="1" s="1"/>
  <c r="AX83" i="1"/>
  <c r="AS91" i="1"/>
  <c r="AS90" i="1"/>
  <c r="AS89" i="1"/>
  <c r="AS88" i="1"/>
  <c r="AS87" i="1"/>
  <c r="AS86" i="1"/>
  <c r="AS84" i="1"/>
  <c r="AS82" i="1" s="1"/>
  <c r="AS83" i="1"/>
  <c r="AN91" i="1"/>
  <c r="AN90" i="1"/>
  <c r="AN89" i="1"/>
  <c r="AN88" i="1"/>
  <c r="AN87" i="1"/>
  <c r="AN86" i="1"/>
  <c r="AN84" i="1"/>
  <c r="AN82" i="1" s="1"/>
  <c r="AN83" i="1"/>
  <c r="AI91" i="1"/>
  <c r="AI90" i="1"/>
  <c r="AI89" i="1"/>
  <c r="AI88" i="1"/>
  <c r="AI87" i="1"/>
  <c r="AI86" i="1"/>
  <c r="AI84" i="1"/>
  <c r="AI82" i="1" s="1"/>
  <c r="AI83" i="1"/>
  <c r="AD91" i="1"/>
  <c r="AD90" i="1"/>
  <c r="AD89" i="1"/>
  <c r="AD88" i="1"/>
  <c r="AD87" i="1"/>
  <c r="AD86" i="1"/>
  <c r="AD84" i="1"/>
  <c r="AD82" i="1" s="1"/>
  <c r="AD83" i="1"/>
  <c r="Y84" i="1"/>
  <c r="Y86" i="1"/>
  <c r="Y87" i="1"/>
  <c r="Y88" i="1"/>
  <c r="Y89" i="1"/>
  <c r="Y90" i="1"/>
  <c r="Y91" i="1"/>
  <c r="Y83" i="1"/>
  <c r="T84" i="1"/>
  <c r="T86" i="1"/>
  <c r="T87" i="1"/>
  <c r="T88" i="1"/>
  <c r="T89" i="1"/>
  <c r="T90" i="1"/>
  <c r="T91" i="1"/>
  <c r="T83" i="1"/>
  <c r="O84" i="1"/>
  <c r="O86" i="1"/>
  <c r="O87" i="1"/>
  <c r="O88" i="1"/>
  <c r="O89" i="1"/>
  <c r="O90" i="1"/>
  <c r="O91" i="1"/>
  <c r="O83" i="1"/>
  <c r="J91" i="1"/>
  <c r="I91" i="1"/>
  <c r="G91" i="1"/>
  <c r="F91" i="1"/>
  <c r="O82" i="1" l="1"/>
  <c r="T82" i="1"/>
  <c r="Y82" i="1"/>
  <c r="E91" i="1"/>
  <c r="O34" i="1"/>
  <c r="O31" i="1"/>
  <c r="O30" i="1"/>
  <c r="J113" i="1"/>
  <c r="J116" i="1"/>
  <c r="J117" i="1"/>
  <c r="J118" i="1"/>
  <c r="J108" i="1"/>
  <c r="J112" i="1"/>
  <c r="N138" i="1" l="1"/>
  <c r="M138" i="1"/>
  <c r="M103" i="1" l="1"/>
  <c r="O41" i="1"/>
  <c r="K103" i="1"/>
  <c r="L103" i="1"/>
  <c r="N103" i="1"/>
  <c r="R103" i="1"/>
  <c r="S103" i="1"/>
  <c r="K98" i="1"/>
  <c r="K97" i="1" s="1"/>
  <c r="L98" i="1"/>
  <c r="N98" i="1"/>
  <c r="L97" i="1" l="1"/>
  <c r="N97" i="1"/>
  <c r="BH49" i="1"/>
  <c r="BC49" i="1"/>
  <c r="AX49" i="1"/>
  <c r="AS49" i="1"/>
  <c r="AN49" i="1"/>
  <c r="AI49" i="1"/>
  <c r="AD49" i="1"/>
  <c r="Y49" i="1"/>
  <c r="T49" i="1"/>
  <c r="J49" i="1"/>
  <c r="I49" i="1"/>
  <c r="H49" i="1"/>
  <c r="G49" i="1"/>
  <c r="F49" i="1"/>
  <c r="R43" i="1"/>
  <c r="O43" i="1" s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3" i="1"/>
  <c r="M73" i="1"/>
  <c r="R75" i="1"/>
  <c r="R70" i="1"/>
  <c r="R69" i="1"/>
  <c r="R68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J47" i="1"/>
  <c r="I47" i="1"/>
  <c r="G47" i="1"/>
  <c r="F47" i="1"/>
  <c r="BH46" i="1"/>
  <c r="BC46" i="1"/>
  <c r="AX46" i="1"/>
  <c r="AS46" i="1"/>
  <c r="AN46" i="1"/>
  <c r="AI46" i="1"/>
  <c r="AD46" i="1"/>
  <c r="Y46" i="1"/>
  <c r="T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Y38" i="1" l="1"/>
  <c r="AS38" i="1"/>
  <c r="AI38" i="1"/>
  <c r="BC38" i="1"/>
  <c r="AD38" i="1"/>
  <c r="AX38" i="1"/>
  <c r="T38" i="1"/>
  <c r="AN38" i="1"/>
  <c r="BH38" i="1"/>
  <c r="R67" i="1"/>
  <c r="M67" i="1"/>
  <c r="H47" i="1"/>
  <c r="H83" i="1"/>
  <c r="T47" i="1"/>
  <c r="E47" i="1" s="1"/>
  <c r="H46" i="1"/>
  <c r="E49" i="1"/>
  <c r="H45" i="1"/>
  <c r="E46" i="1"/>
  <c r="E53" i="1"/>
  <c r="E45" i="1"/>
  <c r="E54" i="1"/>
  <c r="E55" i="1"/>
  <c r="E52" i="1"/>
  <c r="E48" i="1"/>
  <c r="BH44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N114" i="1"/>
  <c r="N107" i="1" s="1"/>
  <c r="M114" i="1"/>
  <c r="BH118" i="1"/>
  <c r="BC118" i="1"/>
  <c r="AX118" i="1"/>
  <c r="AS118" i="1"/>
  <c r="AN118" i="1"/>
  <c r="AI118" i="1"/>
  <c r="AD118" i="1"/>
  <c r="Y118" i="1"/>
  <c r="T118" i="1"/>
  <c r="O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I116" i="1"/>
  <c r="H116" i="1"/>
  <c r="G116" i="1"/>
  <c r="F116" i="1"/>
  <c r="M34" i="1"/>
  <c r="M111" i="1"/>
  <c r="J111" i="1" s="1"/>
  <c r="M110" i="1"/>
  <c r="J110" i="1" s="1"/>
  <c r="M109" i="1"/>
  <c r="J109" i="1" l="1"/>
  <c r="J114" i="1"/>
  <c r="E118" i="1"/>
  <c r="E116" i="1"/>
  <c r="E40" i="1"/>
  <c r="E43" i="1"/>
  <c r="E117" i="1"/>
  <c r="E44" i="1"/>
  <c r="E42" i="1"/>
  <c r="E41" i="1"/>
  <c r="E39" i="1"/>
  <c r="M115" i="1" l="1"/>
  <c r="M107" i="1" s="1"/>
  <c r="J115" i="1" l="1"/>
  <c r="J107" i="1" s="1"/>
  <c r="J56" i="1"/>
  <c r="BH101" i="1" l="1"/>
  <c r="BH100" i="1"/>
  <c r="BH99" i="1"/>
  <c r="BC101" i="1"/>
  <c r="BC100" i="1"/>
  <c r="BC99" i="1"/>
  <c r="AX101" i="1"/>
  <c r="AX100" i="1"/>
  <c r="AX99" i="1"/>
  <c r="AS101" i="1"/>
  <c r="AS100" i="1"/>
  <c r="AS99" i="1"/>
  <c r="AN101" i="1"/>
  <c r="AN100" i="1"/>
  <c r="AN99" i="1"/>
  <c r="AI101" i="1"/>
  <c r="AI100" i="1"/>
  <c r="AI99" i="1"/>
  <c r="AD101" i="1"/>
  <c r="AD100" i="1"/>
  <c r="AD99" i="1"/>
  <c r="Y101" i="1"/>
  <c r="Y100" i="1"/>
  <c r="Y99" i="1"/>
  <c r="T101" i="1"/>
  <c r="T100" i="1"/>
  <c r="T99" i="1"/>
  <c r="BH105" i="1"/>
  <c r="BH104" i="1"/>
  <c r="BC105" i="1"/>
  <c r="BC104" i="1"/>
  <c r="AX105" i="1"/>
  <c r="AX104" i="1"/>
  <c r="AS105" i="1"/>
  <c r="AS104" i="1"/>
  <c r="AN105" i="1"/>
  <c r="AN104" i="1"/>
  <c r="AI105" i="1"/>
  <c r="AI104" i="1"/>
  <c r="AD105" i="1"/>
  <c r="AD104" i="1"/>
  <c r="Y105" i="1"/>
  <c r="Y104" i="1"/>
  <c r="T105" i="1"/>
  <c r="T104" i="1"/>
  <c r="O105" i="1"/>
  <c r="O104" i="1"/>
  <c r="T30" i="1"/>
  <c r="F31" i="1"/>
  <c r="J58" i="1" l="1"/>
  <c r="J59" i="1"/>
  <c r="J60" i="1"/>
  <c r="J57" i="1"/>
  <c r="O100" i="1"/>
  <c r="O101" i="1"/>
  <c r="O99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J38" i="1" l="1"/>
  <c r="AD67" i="1"/>
  <c r="AX67" i="1"/>
  <c r="Y67" i="1"/>
  <c r="AS67" i="1"/>
  <c r="AN67" i="1"/>
  <c r="BH67" i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6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5" i="1"/>
  <c r="L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K33" i="1"/>
  <c r="L33" i="1"/>
  <c r="M33" i="1"/>
  <c r="N33" i="1"/>
  <c r="P33" i="1"/>
  <c r="Q33" i="1"/>
  <c r="R33" i="1"/>
  <c r="O33" i="1" s="1"/>
  <c r="S33" i="1"/>
  <c r="U33" i="1"/>
  <c r="V33" i="1"/>
  <c r="W33" i="1"/>
  <c r="X33" i="1"/>
  <c r="Z33" i="1"/>
  <c r="AA33" i="1"/>
  <c r="AB33" i="1"/>
  <c r="AC33" i="1"/>
  <c r="AE33" i="1"/>
  <c r="AF33" i="1"/>
  <c r="AG33" i="1"/>
  <c r="AH33" i="1"/>
  <c r="AJ33" i="1"/>
  <c r="AK33" i="1"/>
  <c r="AL33" i="1"/>
  <c r="AM33" i="1"/>
  <c r="AO33" i="1"/>
  <c r="AP33" i="1"/>
  <c r="AQ33" i="1"/>
  <c r="AR33" i="1"/>
  <c r="AT33" i="1"/>
  <c r="AU33" i="1"/>
  <c r="AV33" i="1"/>
  <c r="AW33" i="1"/>
  <c r="AY33" i="1"/>
  <c r="AZ33" i="1"/>
  <c r="BA33" i="1"/>
  <c r="BB33" i="1"/>
  <c r="BD33" i="1"/>
  <c r="BE33" i="1"/>
  <c r="BF33" i="1"/>
  <c r="BG33" i="1"/>
  <c r="BI33" i="1"/>
  <c r="BJ33" i="1"/>
  <c r="BK33" i="1"/>
  <c r="BL33" i="1"/>
  <c r="G38" i="1" l="1"/>
  <c r="H38" i="1"/>
  <c r="I38" i="1"/>
  <c r="F38" i="1"/>
  <c r="O38" i="1"/>
  <c r="E60" i="1"/>
  <c r="O67" i="1"/>
  <c r="E58" i="1"/>
  <c r="E70" i="1"/>
  <c r="E71" i="1"/>
  <c r="E77" i="1"/>
  <c r="E68" i="1"/>
  <c r="AF32" i="1"/>
  <c r="AY32" i="1"/>
  <c r="AL32" i="1"/>
  <c r="X32" i="1"/>
  <c r="AB32" i="1"/>
  <c r="BL32" i="1"/>
  <c r="AU32" i="1"/>
  <c r="AK32" i="1"/>
  <c r="AQ32" i="1"/>
  <c r="K32" i="1"/>
  <c r="AT32" i="1"/>
  <c r="S32" i="1"/>
  <c r="AJ32" i="1"/>
  <c r="L32" i="1"/>
  <c r="BB32" i="1"/>
  <c r="BK32" i="1"/>
  <c r="AZ32" i="1"/>
  <c r="BG32" i="1"/>
  <c r="N32" i="1"/>
  <c r="BJ32" i="1"/>
  <c r="BI32" i="1"/>
  <c r="AE32" i="1"/>
  <c r="U32" i="1"/>
  <c r="AV32" i="1"/>
  <c r="AR32" i="1"/>
  <c r="BA32" i="1"/>
  <c r="V32" i="1"/>
  <c r="AM32" i="1"/>
  <c r="AC32" i="1"/>
  <c r="AA32" i="1"/>
  <c r="E74" i="1"/>
  <c r="W32" i="1"/>
  <c r="BD32" i="1"/>
  <c r="P32" i="1"/>
  <c r="BF32" i="1"/>
  <c r="AP32" i="1"/>
  <c r="AH32" i="1"/>
  <c r="Z32" i="1"/>
  <c r="R32" i="1"/>
  <c r="BE32" i="1"/>
  <c r="AW32" i="1"/>
  <c r="AO32" i="1"/>
  <c r="AG32" i="1"/>
  <c r="Q32" i="1"/>
  <c r="E72" i="1"/>
  <c r="E75" i="1"/>
  <c r="T36" i="1"/>
  <c r="T35" i="1" s="1"/>
  <c r="O36" i="1"/>
  <c r="O35" i="1" s="1"/>
  <c r="O32" i="1" s="1"/>
  <c r="M36" i="1"/>
  <c r="M35" i="1" s="1"/>
  <c r="M32" i="1" s="1"/>
  <c r="E38" i="1" l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O138" i="1" l="1"/>
  <c r="T138" i="1"/>
  <c r="Y138" i="1"/>
  <c r="AD138" i="1"/>
  <c r="AI138" i="1"/>
  <c r="AN138" i="1"/>
  <c r="AS138" i="1"/>
  <c r="AX138" i="1"/>
  <c r="BC138" i="1"/>
  <c r="BH138" i="1"/>
  <c r="BH136" i="1"/>
  <c r="BC136" i="1"/>
  <c r="AX136" i="1"/>
  <c r="AS136" i="1"/>
  <c r="AN136" i="1"/>
  <c r="AI136" i="1"/>
  <c r="AD136" i="1"/>
  <c r="Y136" i="1"/>
  <c r="T136" i="1"/>
  <c r="O136" i="1"/>
  <c r="BH115" i="1"/>
  <c r="BH114" i="1"/>
  <c r="BH113" i="1"/>
  <c r="BH112" i="1"/>
  <c r="BH111" i="1"/>
  <c r="BH110" i="1"/>
  <c r="BH109" i="1"/>
  <c r="BH108" i="1"/>
  <c r="BC115" i="1"/>
  <c r="BC114" i="1"/>
  <c r="BC113" i="1"/>
  <c r="BC112" i="1"/>
  <c r="BC111" i="1"/>
  <c r="BC110" i="1"/>
  <c r="BC109" i="1"/>
  <c r="BC108" i="1"/>
  <c r="AX115" i="1"/>
  <c r="AX114" i="1"/>
  <c r="AX113" i="1"/>
  <c r="AX112" i="1"/>
  <c r="AX111" i="1"/>
  <c r="AX110" i="1"/>
  <c r="AX109" i="1"/>
  <c r="AX108" i="1"/>
  <c r="AS115" i="1"/>
  <c r="AS114" i="1"/>
  <c r="AS113" i="1"/>
  <c r="AS112" i="1"/>
  <c r="AS111" i="1"/>
  <c r="AS110" i="1"/>
  <c r="AS109" i="1"/>
  <c r="AS108" i="1"/>
  <c r="AN115" i="1"/>
  <c r="AN114" i="1"/>
  <c r="AN113" i="1"/>
  <c r="AN112" i="1"/>
  <c r="AN111" i="1"/>
  <c r="AN110" i="1"/>
  <c r="AN109" i="1"/>
  <c r="AN108" i="1"/>
  <c r="AI115" i="1"/>
  <c r="AI114" i="1"/>
  <c r="AI113" i="1"/>
  <c r="AI112" i="1"/>
  <c r="AI111" i="1"/>
  <c r="AI110" i="1"/>
  <c r="AI109" i="1"/>
  <c r="AI108" i="1"/>
  <c r="AD115" i="1"/>
  <c r="AD114" i="1"/>
  <c r="AD113" i="1"/>
  <c r="AD112" i="1"/>
  <c r="AD111" i="1"/>
  <c r="AD110" i="1"/>
  <c r="AD109" i="1"/>
  <c r="AD108" i="1"/>
  <c r="Y115" i="1"/>
  <c r="Y114" i="1"/>
  <c r="Y113" i="1"/>
  <c r="Y112" i="1"/>
  <c r="Y111" i="1"/>
  <c r="Y110" i="1"/>
  <c r="Y109" i="1"/>
  <c r="Y108" i="1"/>
  <c r="T115" i="1"/>
  <c r="T114" i="1"/>
  <c r="T113" i="1"/>
  <c r="T112" i="1"/>
  <c r="T111" i="1"/>
  <c r="T110" i="1"/>
  <c r="T109" i="1"/>
  <c r="T108" i="1"/>
  <c r="O109" i="1"/>
  <c r="O110" i="1"/>
  <c r="O111" i="1"/>
  <c r="O112" i="1"/>
  <c r="O113" i="1"/>
  <c r="O114" i="1"/>
  <c r="O115" i="1"/>
  <c r="O108" i="1"/>
  <c r="BH34" i="1"/>
  <c r="BH33" i="1" s="1"/>
  <c r="BH32" i="1" s="1"/>
  <c r="BC34" i="1"/>
  <c r="BC33" i="1" s="1"/>
  <c r="BC32" i="1" s="1"/>
  <c r="AX34" i="1"/>
  <c r="AX33" i="1" s="1"/>
  <c r="AX32" i="1" s="1"/>
  <c r="AS34" i="1"/>
  <c r="AS33" i="1" s="1"/>
  <c r="AS32" i="1" s="1"/>
  <c r="AN34" i="1"/>
  <c r="AN33" i="1" s="1"/>
  <c r="AN32" i="1" s="1"/>
  <c r="AI34" i="1"/>
  <c r="AI33" i="1" s="1"/>
  <c r="AI32" i="1" s="1"/>
  <c r="AD34" i="1"/>
  <c r="AD33" i="1" s="1"/>
  <c r="AD32" i="1" s="1"/>
  <c r="Y34" i="1"/>
  <c r="Y33" i="1" s="1"/>
  <c r="Y32" i="1" s="1"/>
  <c r="T34" i="1"/>
  <c r="T33" i="1" s="1"/>
  <c r="T32" i="1" s="1"/>
  <c r="BH31" i="1"/>
  <c r="BH30" i="1"/>
  <c r="BC31" i="1"/>
  <c r="BC30" i="1"/>
  <c r="AX31" i="1"/>
  <c r="AX30" i="1"/>
  <c r="AS31" i="1"/>
  <c r="AS30" i="1"/>
  <c r="AN31" i="1"/>
  <c r="AN30" i="1"/>
  <c r="AI31" i="1"/>
  <c r="AI30" i="1"/>
  <c r="AD31" i="1"/>
  <c r="AD30" i="1"/>
  <c r="Y31" i="1"/>
  <c r="Y30" i="1"/>
  <c r="T107" i="1" l="1"/>
  <c r="Y107" i="1"/>
  <c r="AI107" i="1"/>
  <c r="AX107" i="1"/>
  <c r="AD107" i="1"/>
  <c r="AN107" i="1"/>
  <c r="AS107" i="1"/>
  <c r="BC107" i="1"/>
  <c r="BH107" i="1"/>
  <c r="O107" i="1"/>
  <c r="J76" i="1"/>
  <c r="I76" i="1"/>
  <c r="H76" i="1"/>
  <c r="G76" i="1"/>
  <c r="F76" i="1"/>
  <c r="E76" i="1" l="1"/>
  <c r="H138" i="1"/>
  <c r="H137" i="1" s="1"/>
  <c r="I138" i="1"/>
  <c r="I137" i="1" s="1"/>
  <c r="J138" i="1"/>
  <c r="J137" i="1" s="1"/>
  <c r="G138" i="1"/>
  <c r="G137" i="1" s="1"/>
  <c r="F138" i="1"/>
  <c r="F137" i="1" s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P106" i="1"/>
  <c r="P103" i="1" s="1"/>
  <c r="Q106" i="1"/>
  <c r="Q103" i="1" s="1"/>
  <c r="U106" i="1"/>
  <c r="U103" i="1" s="1"/>
  <c r="V103" i="1"/>
  <c r="W103" i="1"/>
  <c r="X103" i="1"/>
  <c r="Z103" i="1"/>
  <c r="AA103" i="1"/>
  <c r="AB103" i="1"/>
  <c r="AC103" i="1"/>
  <c r="AE103" i="1"/>
  <c r="AF103" i="1"/>
  <c r="AG103" i="1"/>
  <c r="AH103" i="1"/>
  <c r="AJ106" i="1"/>
  <c r="AJ103" i="1" s="1"/>
  <c r="AK106" i="1"/>
  <c r="AK103" i="1" s="1"/>
  <c r="AL106" i="1"/>
  <c r="AL103" i="1" s="1"/>
  <c r="AM106" i="1"/>
  <c r="AM103" i="1" s="1"/>
  <c r="AO106" i="1"/>
  <c r="AO103" i="1" s="1"/>
  <c r="AP106" i="1"/>
  <c r="AP103" i="1" s="1"/>
  <c r="AQ106" i="1"/>
  <c r="AQ103" i="1" s="1"/>
  <c r="AR106" i="1"/>
  <c r="AR103" i="1" s="1"/>
  <c r="AT106" i="1"/>
  <c r="AT103" i="1" s="1"/>
  <c r="AU106" i="1"/>
  <c r="AU103" i="1" s="1"/>
  <c r="AV106" i="1"/>
  <c r="AV103" i="1" s="1"/>
  <c r="AW106" i="1"/>
  <c r="AW103" i="1" s="1"/>
  <c r="AY106" i="1"/>
  <c r="AY103" i="1" s="1"/>
  <c r="AZ106" i="1"/>
  <c r="AZ103" i="1" s="1"/>
  <c r="BA106" i="1"/>
  <c r="BA103" i="1" s="1"/>
  <c r="BB106" i="1"/>
  <c r="BB103" i="1" s="1"/>
  <c r="BD106" i="1"/>
  <c r="BD103" i="1" s="1"/>
  <c r="BE106" i="1"/>
  <c r="BE103" i="1" s="1"/>
  <c r="BF106" i="1"/>
  <c r="BF103" i="1" s="1"/>
  <c r="BG106" i="1"/>
  <c r="BG103" i="1" s="1"/>
  <c r="BI106" i="1"/>
  <c r="BI103" i="1" s="1"/>
  <c r="BJ106" i="1"/>
  <c r="BJ103" i="1" s="1"/>
  <c r="BK106" i="1"/>
  <c r="BK103" i="1" s="1"/>
  <c r="BL106" i="1"/>
  <c r="BL103" i="1" s="1"/>
  <c r="E115" i="1"/>
  <c r="I115" i="1"/>
  <c r="H115" i="1"/>
  <c r="G115" i="1"/>
  <c r="F115" i="1"/>
  <c r="M99" i="1"/>
  <c r="M98" i="1" s="1"/>
  <c r="M97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1" i="1"/>
  <c r="J31" i="1"/>
  <c r="I31" i="1"/>
  <c r="H31" i="1"/>
  <c r="G31" i="1"/>
  <c r="J105" i="1"/>
  <c r="E105" i="1" s="1"/>
  <c r="I105" i="1"/>
  <c r="H105" i="1"/>
  <c r="G105" i="1"/>
  <c r="F105" i="1"/>
  <c r="J104" i="1"/>
  <c r="I104" i="1"/>
  <c r="H104" i="1"/>
  <c r="G104" i="1"/>
  <c r="F104" i="1"/>
  <c r="I114" i="1"/>
  <c r="H114" i="1"/>
  <c r="G114" i="1"/>
  <c r="F114" i="1"/>
  <c r="E104" i="1" l="1"/>
  <c r="J103" i="1"/>
  <c r="BI102" i="1"/>
  <c r="BI98" i="1" s="1"/>
  <c r="BI97" i="1" s="1"/>
  <c r="AE102" i="1"/>
  <c r="AE98" i="1" s="1"/>
  <c r="AE97" i="1" s="1"/>
  <c r="BG102" i="1"/>
  <c r="BG98" i="1" s="1"/>
  <c r="BG97" i="1" s="1"/>
  <c r="AW102" i="1"/>
  <c r="AW98" i="1" s="1"/>
  <c r="AW97" i="1" s="1"/>
  <c r="AM102" i="1"/>
  <c r="AM98" i="1" s="1"/>
  <c r="AM97" i="1" s="1"/>
  <c r="AC98" i="1"/>
  <c r="AC97" i="1" s="1"/>
  <c r="AY102" i="1"/>
  <c r="AY98" i="1" s="1"/>
  <c r="AY97" i="1" s="1"/>
  <c r="BF102" i="1"/>
  <c r="BF98" i="1" s="1"/>
  <c r="BF97" i="1" s="1"/>
  <c r="AV102" i="1"/>
  <c r="AV98" i="1" s="1"/>
  <c r="AV97" i="1" s="1"/>
  <c r="AL102" i="1"/>
  <c r="AL98" i="1" s="1"/>
  <c r="AL97" i="1" s="1"/>
  <c r="AB98" i="1"/>
  <c r="AB97" i="1" s="1"/>
  <c r="AK102" i="1"/>
  <c r="AK98" i="1" s="1"/>
  <c r="AK97" i="1" s="1"/>
  <c r="BD102" i="1"/>
  <c r="BD98" i="1" s="1"/>
  <c r="BD97" i="1" s="1"/>
  <c r="Z102" i="1"/>
  <c r="Z98" i="1" s="1"/>
  <c r="Z97" i="1" s="1"/>
  <c r="E31" i="1"/>
  <c r="BL102" i="1"/>
  <c r="BL98" i="1" s="1"/>
  <c r="BL97" i="1" s="1"/>
  <c r="AR102" i="1"/>
  <c r="AR98" i="1" s="1"/>
  <c r="AR97" i="1" s="1"/>
  <c r="X98" i="1"/>
  <c r="X97" i="1" s="1"/>
  <c r="BK102" i="1"/>
  <c r="BK98" i="1" s="1"/>
  <c r="BK97" i="1" s="1"/>
  <c r="BA102" i="1"/>
  <c r="BA98" i="1" s="1"/>
  <c r="BA97" i="1" s="1"/>
  <c r="AQ102" i="1"/>
  <c r="AQ98" i="1" s="1"/>
  <c r="AQ97" i="1" s="1"/>
  <c r="AG98" i="1"/>
  <c r="AG97" i="1" s="1"/>
  <c r="W98" i="1"/>
  <c r="W97" i="1" s="1"/>
  <c r="AU102" i="1"/>
  <c r="AU98" i="1" s="1"/>
  <c r="AU97" i="1" s="1"/>
  <c r="BB102" i="1"/>
  <c r="BB98" i="1" s="1"/>
  <c r="BB97" i="1" s="1"/>
  <c r="AH98" i="1"/>
  <c r="AH97" i="1" s="1"/>
  <c r="AP102" i="1"/>
  <c r="AP98" i="1" s="1"/>
  <c r="AP97" i="1" s="1"/>
  <c r="V98" i="1"/>
  <c r="V97" i="1" s="1"/>
  <c r="E114" i="1"/>
  <c r="E69" i="1"/>
  <c r="BH106" i="1"/>
  <c r="BH103" i="1" s="1"/>
  <c r="BJ102" i="1"/>
  <c r="BJ98" i="1" s="1"/>
  <c r="BJ97" i="1" s="1"/>
  <c r="AS106" i="1"/>
  <c r="AS103" i="1" s="1"/>
  <c r="AT102" i="1"/>
  <c r="AT98" i="1" s="1"/>
  <c r="AT97" i="1" s="1"/>
  <c r="AX106" i="1"/>
  <c r="AX103" i="1" s="1"/>
  <c r="AZ102" i="1"/>
  <c r="AZ98" i="1" s="1"/>
  <c r="AZ97" i="1" s="1"/>
  <c r="AI106" i="1"/>
  <c r="AI103" i="1" s="1"/>
  <c r="AJ102" i="1"/>
  <c r="AJ98" i="1" s="1"/>
  <c r="AJ97" i="1" s="1"/>
  <c r="P102" i="1"/>
  <c r="P98" i="1" s="1"/>
  <c r="P97" i="1" s="1"/>
  <c r="F106" i="1"/>
  <c r="F103" i="1" s="1"/>
  <c r="T106" i="1"/>
  <c r="T103" i="1" s="1"/>
  <c r="U102" i="1"/>
  <c r="U98" i="1" s="1"/>
  <c r="U97" i="1" s="1"/>
  <c r="Y103" i="1"/>
  <c r="AA98" i="1"/>
  <c r="AA97" i="1" s="1"/>
  <c r="S98" i="1"/>
  <c r="S97" i="1" s="1"/>
  <c r="I106" i="1"/>
  <c r="I103" i="1" s="1"/>
  <c r="AD103" i="1"/>
  <c r="AF98" i="1"/>
  <c r="AF97" i="1" s="1"/>
  <c r="H106" i="1"/>
  <c r="H103" i="1" s="1"/>
  <c r="R98" i="1"/>
  <c r="R97" i="1" s="1"/>
  <c r="BC106" i="1"/>
  <c r="BC103" i="1" s="1"/>
  <c r="BE102" i="1"/>
  <c r="BE98" i="1" s="1"/>
  <c r="BE97" i="1" s="1"/>
  <c r="AN106" i="1"/>
  <c r="AN103" i="1" s="1"/>
  <c r="AO102" i="1"/>
  <c r="AO98" i="1" s="1"/>
  <c r="AO97" i="1" s="1"/>
  <c r="O106" i="1"/>
  <c r="O103" i="1" s="1"/>
  <c r="G106" i="1"/>
  <c r="G103" i="1" s="1"/>
  <c r="Q102" i="1"/>
  <c r="Q98" i="1" s="1"/>
  <c r="Q97" i="1" s="1"/>
  <c r="E138" i="1"/>
  <c r="E137" i="1" s="1"/>
  <c r="M135" i="1"/>
  <c r="L135" i="1"/>
  <c r="K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J136" i="1"/>
  <c r="J135" i="1" s="1"/>
  <c r="I136" i="1"/>
  <c r="I135" i="1" s="1"/>
  <c r="H136" i="1"/>
  <c r="H135" i="1" s="1"/>
  <c r="G136" i="1"/>
  <c r="G135" i="1" s="1"/>
  <c r="F136" i="1"/>
  <c r="F135" i="1" s="1"/>
  <c r="E113" i="1"/>
  <c r="I113" i="1"/>
  <c r="H113" i="1"/>
  <c r="G113" i="1"/>
  <c r="F113" i="1"/>
  <c r="E112" i="1"/>
  <c r="I112" i="1"/>
  <c r="H112" i="1"/>
  <c r="G112" i="1"/>
  <c r="F112" i="1"/>
  <c r="E111" i="1"/>
  <c r="I111" i="1"/>
  <c r="H111" i="1"/>
  <c r="G111" i="1"/>
  <c r="F111" i="1"/>
  <c r="E109" i="1"/>
  <c r="I109" i="1"/>
  <c r="H109" i="1"/>
  <c r="G109" i="1"/>
  <c r="F109" i="1"/>
  <c r="E110" i="1"/>
  <c r="I110" i="1"/>
  <c r="H110" i="1"/>
  <c r="G110" i="1"/>
  <c r="F110" i="1"/>
  <c r="F107" i="1" s="1"/>
  <c r="I108" i="1"/>
  <c r="H108" i="1"/>
  <c r="F108" i="1"/>
  <c r="J102" i="1"/>
  <c r="J101" i="1"/>
  <c r="E101" i="1" s="1"/>
  <c r="I101" i="1"/>
  <c r="H101" i="1"/>
  <c r="G101" i="1"/>
  <c r="F101" i="1"/>
  <c r="J100" i="1"/>
  <c r="E100" i="1" s="1"/>
  <c r="I100" i="1"/>
  <c r="H100" i="1"/>
  <c r="G100" i="1"/>
  <c r="F100" i="1"/>
  <c r="J99" i="1"/>
  <c r="I99" i="1"/>
  <c r="H99" i="1"/>
  <c r="G99" i="1"/>
  <c r="F99" i="1"/>
  <c r="M87" i="1"/>
  <c r="J90" i="1"/>
  <c r="E90" i="1" s="1"/>
  <c r="I90" i="1"/>
  <c r="G90" i="1"/>
  <c r="F90" i="1"/>
  <c r="J89" i="1"/>
  <c r="E89" i="1" s="1"/>
  <c r="I89" i="1"/>
  <c r="G89" i="1"/>
  <c r="F89" i="1"/>
  <c r="J88" i="1"/>
  <c r="E88" i="1" s="1"/>
  <c r="I88" i="1"/>
  <c r="G88" i="1"/>
  <c r="F88" i="1"/>
  <c r="I87" i="1"/>
  <c r="G87" i="1"/>
  <c r="F87" i="1"/>
  <c r="J86" i="1"/>
  <c r="E86" i="1" s="1"/>
  <c r="I86" i="1"/>
  <c r="G86" i="1"/>
  <c r="F86" i="1"/>
  <c r="J84" i="1"/>
  <c r="E84" i="1" s="1"/>
  <c r="I84" i="1"/>
  <c r="I82" i="1" s="1"/>
  <c r="G84" i="1"/>
  <c r="G82" i="1" s="1"/>
  <c r="F84" i="1"/>
  <c r="J73" i="1"/>
  <c r="J67" i="1" s="1"/>
  <c r="I73" i="1"/>
  <c r="H73" i="1"/>
  <c r="G73" i="1"/>
  <c r="F73" i="1"/>
  <c r="F67" i="1" s="1"/>
  <c r="F82" i="1" l="1"/>
  <c r="I107" i="1"/>
  <c r="G107" i="1"/>
  <c r="H107" i="1"/>
  <c r="AF10" i="1"/>
  <c r="AA10" i="1"/>
  <c r="AK10" i="1"/>
  <c r="AH10" i="1"/>
  <c r="AC10" i="1"/>
  <c r="I67" i="1"/>
  <c r="H67" i="1"/>
  <c r="AM10" i="1"/>
  <c r="G67" i="1"/>
  <c r="H87" i="1"/>
  <c r="H82" i="1" s="1"/>
  <c r="J98" i="1"/>
  <c r="J97" i="1" s="1"/>
  <c r="I102" i="1"/>
  <c r="I98" i="1" s="1"/>
  <c r="I97" i="1" s="1"/>
  <c r="I10" i="1" s="1"/>
  <c r="H102" i="1"/>
  <c r="H98" i="1" s="1"/>
  <c r="H97" i="1" s="1"/>
  <c r="AN102" i="1"/>
  <c r="AN98" i="1" s="1"/>
  <c r="AN97" i="1" s="1"/>
  <c r="BH102" i="1"/>
  <c r="BH98" i="1" s="1"/>
  <c r="BH97" i="1" s="1"/>
  <c r="F102" i="1"/>
  <c r="F98" i="1" s="1"/>
  <c r="F97" i="1" s="1"/>
  <c r="Y102" i="1"/>
  <c r="Y98" i="1" s="1"/>
  <c r="Y97" i="1" s="1"/>
  <c r="T102" i="1"/>
  <c r="T98" i="1" s="1"/>
  <c r="T97" i="1" s="1"/>
  <c r="AI102" i="1"/>
  <c r="AI98" i="1" s="1"/>
  <c r="AI97" i="1" s="1"/>
  <c r="AS102" i="1"/>
  <c r="AS98" i="1" s="1"/>
  <c r="AS97" i="1" s="1"/>
  <c r="AD102" i="1"/>
  <c r="AD98" i="1" s="1"/>
  <c r="AD97" i="1" s="1"/>
  <c r="G102" i="1"/>
  <c r="G98" i="1" s="1"/>
  <c r="G97" i="1" s="1"/>
  <c r="BC102" i="1"/>
  <c r="BC98" i="1" s="1"/>
  <c r="BC97" i="1" s="1"/>
  <c r="AX102" i="1"/>
  <c r="AX98" i="1" s="1"/>
  <c r="AX97" i="1" s="1"/>
  <c r="E106" i="1"/>
  <c r="E103" i="1" s="1"/>
  <c r="O102" i="1"/>
  <c r="O98" i="1" s="1"/>
  <c r="O97" i="1" s="1"/>
  <c r="J87" i="1"/>
  <c r="E87" i="1" s="1"/>
  <c r="E108" i="1"/>
  <c r="E107" i="1" s="1"/>
  <c r="E136" i="1"/>
  <c r="E135" i="1" s="1"/>
  <c r="E99" i="1"/>
  <c r="E73" i="1"/>
  <c r="E67" i="1" s="1"/>
  <c r="I83" i="1"/>
  <c r="F83" i="1"/>
  <c r="G83" i="1"/>
  <c r="I34" i="1"/>
  <c r="I33" i="1" s="1"/>
  <c r="I32" i="1" s="1"/>
  <c r="F34" i="1"/>
  <c r="F33" i="1" s="1"/>
  <c r="F32" i="1" s="1"/>
  <c r="G34" i="1"/>
  <c r="G33" i="1" s="1"/>
  <c r="G32" i="1" s="1"/>
  <c r="I30" i="1"/>
  <c r="G30" i="1"/>
  <c r="F30" i="1"/>
  <c r="F29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3" i="1"/>
  <c r="J82" i="1" s="1"/>
  <c r="E83" i="1" l="1"/>
  <c r="E82" i="1" s="1"/>
  <c r="E102" i="1"/>
  <c r="E98" i="1" s="1"/>
  <c r="G29" i="1"/>
  <c r="I29" i="1"/>
  <c r="I11" i="1"/>
  <c r="G11" i="1"/>
  <c r="J34" i="1"/>
  <c r="H34" i="1"/>
  <c r="H33" i="1" s="1"/>
  <c r="H32" i="1" s="1"/>
  <c r="G10" i="1" l="1"/>
  <c r="E97" i="1"/>
  <c r="E34" i="1"/>
  <c r="E33" i="1" s="1"/>
  <c r="E32" i="1" s="1"/>
  <c r="J33" i="1"/>
  <c r="J32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H30" i="1" l="1"/>
  <c r="J30" i="1"/>
  <c r="J29" i="1" s="1"/>
  <c r="H29" i="1" l="1"/>
  <c r="H10" i="1" s="1"/>
  <c r="E30" i="1"/>
  <c r="E29" i="1" s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<sst xmlns="http://schemas.openxmlformats.org/spreadsheetml/2006/main" count="641" uniqueCount="321">
  <si>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</si>
  <si>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</si>
  <si>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</si>
  <si>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</si>
  <si>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</si>
  <si>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</si>
  <si>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</si>
  <si>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</si>
  <si>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</si>
  <si>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</si>
  <si>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</si>
  <si>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</si>
  <si>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</si>
  <si>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</si>
  <si>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</si>
  <si>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</si>
  <si>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</si>
  <si>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</si>
  <si>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</si>
  <si>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</si>
  <si>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</si>
  <si>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</si>
  <si>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</si>
  <si>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</si>
  <si>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</si>
  <si>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</si>
  <si>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</si>
  <si>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</si>
  <si>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</si>
  <si>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</si>
  <si>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</si>
  <si>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</si>
  <si>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</si>
  <si>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</si>
  <si>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</si>
  <si>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</si>
  <si>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</si>
  <si>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</si>
  <si>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</si>
  <si>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</si>
  <si>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</si>
  <si>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</si>
  <si>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</si>
  <si>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</si>
  <si>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</si>
  <si>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</si>
  <si>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</si>
  <si>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</si>
  <si>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</si>
  <si>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</si>
  <si>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</si>
  <si>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</si>
  <si>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</si>
  <si>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</si>
  <si>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</si>
  <si>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</si>
  <si>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2.2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</si>
  <si>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</si>
  <si>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</si>
  <si>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</si>
  <si>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</si>
  <si>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</si>
  <si>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</si>
  <si>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</si>
  <si>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</si>
  <si>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</si>
  <si>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</si>
  <si>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</si>
  <si>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</si>
  <si>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</si>
  <si>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</si>
  <si>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</si>
  <si>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</si>
  <si>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</si>
  <si>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</si>
  <si>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</si>
  <si>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</si>
  <si>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</si>
  <si>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</si>
  <si>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</si>
  <si>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</si>
  <si>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</si>
  <si>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</si>
  <si>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</si>
  <si>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</si>
  <si>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</si>
  <si>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</si>
  <si>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</si>
  <si>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</si>
  <si>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</si>
  <si>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</si>
  <si>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</si>
  <si>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</si>
  <si>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</si>
  <si>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</si>
  <si>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</si>
  <si>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</si>
  <si>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</si>
  <si>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</si>
  <si>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</si>
  <si>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</si>
  <si>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</si>
  <si>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</si>
  <si>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</si>
  <si>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</si>
  <si>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</si>
  <si>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</si>
  <si>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</si>
  <si>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</si>
  <si>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</si>
  <si>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</si>
  <si>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</si>
  <si>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</si>
  <si>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</si>
  <si>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</si>
  <si>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</si>
  <si>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</si>
  <si>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</si>
  <si>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</si>
  <si>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</si>
  <si>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</si>
  <si>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</si>
  <si>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</si>
  <si>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</si>
  <si>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</si>
  <si>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</si>
  <si>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</si>
  <si>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</si>
  <si>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</si>
  <si>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</si>
  <si>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</si>
  <si>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</si>
  <si>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</si>
  <si>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</si>
  <si>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</si>
  <si>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</si>
  <si>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</si>
  <si>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</si>
  <si>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</si>
  <si>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</si>
  <si>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</si>
  <si>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</si>
  <si>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</si>
  <si>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</si>
  <si>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</si>
  <si>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</si>
  <si>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</si>
  <si>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</si>
  <si>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</si>
  <si>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</si>
  <si>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</si>
  <si>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</si>
  <si>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</si>
  <si>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</si>
  <si>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</si>
  <si>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</si>
  <si>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</si>
  <si>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</si>
  <si>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</si>
  <si>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</si>
  <si>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</si>
  <si>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</si>
  <si>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</si>
  <si>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</si>
  <si>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</si>
  <si>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</si>
  <si>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</si>
  <si>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</si>
  <si>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</si>
  <si>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</si>
  <si>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</si>
  <si>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</si>
  <si>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</si>
  <si>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</si>
  <si>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</si>
  <si>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</si>
  <si>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</si>
  <si>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</si>
  <si>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</si>
  <si>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</si>
  <si>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</si>
  <si>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</si>
  <si>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</si>
  <si>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</si>
  <si>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</si>
  <si>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</si>
  <si>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</si>
  <si>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</si>
  <si>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</si>
  <si>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</si>
  <si>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</si>
  <si>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</si>
  <si>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</si>
  <si>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</si>
  <si>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</si>
  <si>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</si>
  <si>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</si>
  <si>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</si>
  <si>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</si>
  <si>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</si>
  <si>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</si>
  <si>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</si>
  <si>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</si>
  <si>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</si>
  <si>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</si>
  <si>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</si>
  <si>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</si>
  <si>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</si>
  <si>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</si>
  <si>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</si>
  <si>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</si>
  <si>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</si>
  <si>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</si>
  <si>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</si>
  <si>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</si>
  <si>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</si>
  <si>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</si>
  <si>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</si>
  <si>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</si>
  <si>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</si>
  <si>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</si>
  <si>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</si>
  <si>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</si>
  <si>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</si>
  <si>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</si>
  <si>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</si>
  <si>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</si>
  <si>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</si>
  <si>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</si>
  <si>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</si>
  <si>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</si>
  <si>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</si>
  <si>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</si>
  <si>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</si>
  <si>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</si>
  <si>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</si>
  <si>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</si>
  <si>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</si>
  <si>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</si>
  <si>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</si>
  <si>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</si>
  <si>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</si>
  <si>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</si>
  <si>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</si>
  <si>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</si>
  <si>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</si>
  <si>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</si>
  <si>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</si>
  <si>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</si>
  <si>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</si>
  <si>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</si>
  <si>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</si>
  <si>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</si>
  <si>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</si>
  <si>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</si>
  <si>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</si>
  <si>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</si>
  <si>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</si>
  <si>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</si>
  <si>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</si>
  <si>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</si>
  <si>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</si>
  <si>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</si>
  <si>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</si>
  <si>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</si>
  <si>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</si>
  <si>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</si>
  <si>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</si>
  <si>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</si>
  <si>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</si>
  <si>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</si>
  <si>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</si>
  <si>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Разработка проектной документации по строительству блочных локальных очистных сооружений в п. Красное Сельского поселения "Приморско-Куйский сельсовет" ЗР НАО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</si>
  <si>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</si>
  <si>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</si>
  <si>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</si>
  <si>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Поставка инсинераторной установки в п. Бугрино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</si>
  <si>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</si>
  <si>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</si>
  <si>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</si>
  <si>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</si>
  <si>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</si>
  <si>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</si>
  <si>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</si>
  <si>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</si>
  <si>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</si>
  <si>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</si>
  <si>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</si>
  <si>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</si>
  <si>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</si>
  <si>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</si>
  <si>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</si>
  <si>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</si>
  <si>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</si>
  <si>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</si>
  <si>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</si>
  <si>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</si>
  <si>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Раздел 10. Строительство (приобретение), реконструкция объектов недвижимого имущества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</si>
  <si>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</si>
  <si>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</si>
  <si>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</si>
  <si>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</si>
  <si>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</si>
  <si>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</si>
  <si>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</si>
  <si>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</si>
  <si>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</si>
  <si>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</si>
  <si>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</si>
  <si>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</si>
  <si>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</si>
  <si>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</si>
  <si>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</si>
  <si>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</si>
  <si>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4.3.2</t>
  </si>
  <si>
    <t>Поставка контейнеров для раздельного сбора твердых коммунальных отходов в п. Красное Сельского поселения «Приморско-Куйский сельсовет» Заполярного района Ненецкого автономного округа</t>
  </si>
  <si>
    <t>Поставка контейнеров для раздельного сбора твердых коммунальных отходов в с. Тельвиска Сельского поселения «Тельвисочный сельсовет» Заполярного района Ненецкого автономного округа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</si>
  <si>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</si>
  <si>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</si>
  <si>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</si>
  <si>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7.27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</si>
</sst>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3" fontId="5" fillId="0" borderId="1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topLeftCell="A10" zoomScaleNormal="100" zoomScaleSheetLayoutView="100" workbookViewId="0">
      <selection activeCell="B16" sqref="B16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79" t="s">
        <v>53</v>
      </c>
      <c r="L1" s="79"/>
      <c r="M1" s="79"/>
      <c r="N1" s="79"/>
      <c r="O1" s="79"/>
    </row>
    <row r="2" spans="1:15" ht="27" customHeight="1" x14ac:dyDescent="0.25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5" ht="36.75" customHeight="1" x14ac:dyDescent="0.25">
      <c r="A3" s="78" t="s">
        <v>26</v>
      </c>
      <c r="B3" s="78" t="s">
        <v>27</v>
      </c>
      <c r="C3" s="78" t="s">
        <v>28</v>
      </c>
      <c r="D3" s="78" t="s">
        <v>29</v>
      </c>
      <c r="E3" s="78" t="s">
        <v>30</v>
      </c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ht="53.25" customHeight="1" x14ac:dyDescent="0.25">
      <c r="A4" s="78"/>
      <c r="B4" s="78"/>
      <c r="C4" s="78"/>
      <c r="D4" s="78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298</v>
      </c>
      <c r="B5" s="68" t="s">
        <v>59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75" t="s">
        <v>105</v>
      </c>
      <c r="B6" s="69" t="s">
        <v>58</v>
      </c>
      <c r="C6" s="3" t="s">
        <v>31</v>
      </c>
      <c r="D6" s="3">
        <v>0</v>
      </c>
      <c r="E6" s="11">
        <v>0</v>
      </c>
      <c r="F6" s="52">
        <v>0</v>
      </c>
      <c r="G6" s="51">
        <v>1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76"/>
      <c r="B7" s="69" t="s">
        <v>104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75" t="s">
        <v>153</v>
      </c>
      <c r="B8" s="69" t="s">
        <v>152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76"/>
      <c r="B9" s="69" t="s">
        <v>218</v>
      </c>
      <c r="C9" s="3" t="s">
        <v>219</v>
      </c>
      <c r="D9" s="3">
        <v>0</v>
      </c>
      <c r="E9" s="4">
        <v>0</v>
      </c>
      <c r="F9" s="4">
        <v>302</v>
      </c>
      <c r="G9" s="4">
        <v>278.89999999999998</v>
      </c>
      <c r="H9" s="4">
        <v>278.89999999999998</v>
      </c>
      <c r="I9" s="4">
        <v>278.89999999999998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75" t="s">
        <v>106</v>
      </c>
      <c r="B10" s="69" t="s">
        <v>107</v>
      </c>
      <c r="C10" s="3" t="s">
        <v>61</v>
      </c>
      <c r="D10" s="3">
        <v>28</v>
      </c>
      <c r="E10" s="3">
        <v>57</v>
      </c>
      <c r="F10" s="15">
        <v>87</v>
      </c>
      <c r="G10" s="55">
        <v>30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43.5" customHeight="1" x14ac:dyDescent="0.25">
      <c r="A11" s="77"/>
      <c r="B11" s="69" t="s">
        <v>317</v>
      </c>
      <c r="C11" s="3" t="s">
        <v>61</v>
      </c>
      <c r="D11" s="4">
        <v>0</v>
      </c>
      <c r="E11" s="4">
        <v>0</v>
      </c>
      <c r="F11" s="4">
        <v>0</v>
      </c>
      <c r="G11" s="55">
        <v>30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60" x14ac:dyDescent="0.25">
      <c r="A12" s="76"/>
      <c r="B12" s="69" t="s">
        <v>222</v>
      </c>
      <c r="C12" s="3" t="s">
        <v>61</v>
      </c>
      <c r="D12" s="3">
        <v>28</v>
      </c>
      <c r="E12" s="3">
        <v>153</v>
      </c>
      <c r="F12" s="16">
        <v>236</v>
      </c>
      <c r="G12" s="16">
        <v>308</v>
      </c>
      <c r="H12" s="16">
        <v>308</v>
      </c>
      <c r="I12" s="16">
        <v>308</v>
      </c>
      <c r="J12" s="16">
        <v>308</v>
      </c>
      <c r="K12" s="16">
        <v>308</v>
      </c>
      <c r="L12" s="16">
        <v>308</v>
      </c>
      <c r="M12" s="16">
        <v>308</v>
      </c>
      <c r="N12" s="16">
        <v>308</v>
      </c>
      <c r="O12" s="16">
        <v>308</v>
      </c>
    </row>
    <row r="13" spans="1:15" ht="75" x14ac:dyDescent="0.25">
      <c r="A13" s="57" t="s">
        <v>212</v>
      </c>
      <c r="B13" s="69" t="s">
        <v>209</v>
      </c>
      <c r="C13" s="3" t="s">
        <v>210</v>
      </c>
      <c r="D13" s="4">
        <v>0</v>
      </c>
      <c r="E13" s="4">
        <v>0</v>
      </c>
      <c r="F13" s="15">
        <v>2</v>
      </c>
      <c r="G13" s="63">
        <v>3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s="5" customFormat="1" ht="60" x14ac:dyDescent="0.25">
      <c r="A14" s="6" t="s">
        <v>109</v>
      </c>
      <c r="B14" s="10" t="s">
        <v>108</v>
      </c>
      <c r="C14" s="7" t="s">
        <v>61</v>
      </c>
      <c r="D14" s="7">
        <v>2</v>
      </c>
      <c r="E14" s="7">
        <v>10</v>
      </c>
      <c r="F14" s="15">
        <v>1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90" x14ac:dyDescent="0.25">
      <c r="A15" s="73" t="s">
        <v>130</v>
      </c>
      <c r="B15" s="10" t="s">
        <v>131</v>
      </c>
      <c r="C15" s="7" t="s">
        <v>61</v>
      </c>
      <c r="D15" s="7">
        <v>2</v>
      </c>
      <c r="E15" s="7">
        <v>10</v>
      </c>
      <c r="F15" s="15">
        <v>9</v>
      </c>
      <c r="G15" s="63">
        <v>12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60" x14ac:dyDescent="0.25">
      <c r="A16" s="74"/>
      <c r="B16" s="10" t="s">
        <v>318</v>
      </c>
      <c r="C16" s="7" t="s">
        <v>61</v>
      </c>
      <c r="D16" s="4">
        <v>0</v>
      </c>
      <c r="E16" s="4">
        <v>0</v>
      </c>
      <c r="F16" s="4">
        <v>0</v>
      </c>
      <c r="G16" s="63">
        <v>8</v>
      </c>
      <c r="H16" s="63">
        <v>1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45" x14ac:dyDescent="0.25">
      <c r="A17" s="6" t="s">
        <v>133</v>
      </c>
      <c r="B17" s="10" t="s">
        <v>132</v>
      </c>
      <c r="C17" s="7" t="s">
        <v>61</v>
      </c>
      <c r="D17" s="7">
        <v>1</v>
      </c>
      <c r="E17" s="7">
        <v>1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299</v>
      </c>
      <c r="B18" s="10" t="s">
        <v>300</v>
      </c>
      <c r="C18" s="7" t="s">
        <v>301</v>
      </c>
      <c r="D18" s="72">
        <v>0</v>
      </c>
      <c r="E18" s="72">
        <v>0</v>
      </c>
      <c r="F18" s="4">
        <v>0</v>
      </c>
      <c r="G18" s="63">
        <v>2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</sheetData>
  <mergeCells count="11">
    <mergeCell ref="A15:A16"/>
    <mergeCell ref="A6:A7"/>
    <mergeCell ref="A10:A12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42"/>
  <sheetViews>
    <sheetView tabSelected="1" view="pageBreakPreview" zoomScale="60" zoomScaleNormal="70" workbookViewId="0">
      <pane xSplit="4" ySplit="9" topLeftCell="E65" activePane="bottomRight" state="frozen"/>
      <selection pane="topRight" activeCell="E1" sqref="E1"/>
      <selection pane="bottomLeft" activeCell="A10" sqref="A10"/>
      <selection pane="bottomRight" activeCell="W72" sqref="W72"/>
    </sheetView>
  </sheetViews>
  <sheetFormatPr defaultRowHeight="16.5" outlineLevelCol="1" x14ac:dyDescent="0.25"/>
  <cols>
    <col min="1" max="1" width="6.5703125" style="17" customWidth="1"/>
    <col min="2" max="2" width="44.28515625" style="18" customWidth="1"/>
    <col min="3" max="3" width="25" style="18" customWidth="1"/>
    <col min="4" max="4" width="22.855468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2.710937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4" t="s">
        <v>54</v>
      </c>
      <c r="BK1" s="94"/>
      <c r="BL1" s="94"/>
    </row>
    <row r="2" spans="1:67" ht="25.5" customHeight="1" x14ac:dyDescent="0.25">
      <c r="BJ2" s="94"/>
      <c r="BK2" s="94"/>
      <c r="BL2" s="94"/>
    </row>
    <row r="3" spans="1:67" ht="30.75" customHeight="1" x14ac:dyDescent="0.25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18"/>
      <c r="AR3" s="18"/>
      <c r="AS3" s="18"/>
      <c r="AW3" s="18"/>
      <c r="AX3" s="18"/>
      <c r="BB3" s="18"/>
      <c r="BC3" s="18"/>
      <c r="BG3" s="18"/>
      <c r="BH3" s="18"/>
      <c r="BJ3" s="94"/>
      <c r="BK3" s="94"/>
      <c r="BL3" s="94"/>
      <c r="BM3" s="23"/>
      <c r="BN3" s="23"/>
      <c r="BO3" s="23"/>
    </row>
    <row r="4" spans="1:67" x14ac:dyDescent="0.25">
      <c r="E4" s="24"/>
    </row>
    <row r="5" spans="1:67" x14ac:dyDescent="0.25">
      <c r="A5" s="90" t="s">
        <v>0</v>
      </c>
      <c r="B5" s="81" t="s">
        <v>1</v>
      </c>
      <c r="C5" s="81" t="s">
        <v>2</v>
      </c>
      <c r="D5" s="81" t="s">
        <v>3</v>
      </c>
      <c r="E5" s="91" t="s">
        <v>4</v>
      </c>
      <c r="F5" s="91"/>
      <c r="G5" s="91"/>
      <c r="H5" s="91"/>
      <c r="I5" s="91"/>
      <c r="J5" s="91" t="s">
        <v>5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0"/>
      <c r="B6" s="81"/>
      <c r="C6" s="81"/>
      <c r="D6" s="81"/>
      <c r="E6" s="91"/>
      <c r="F6" s="91"/>
      <c r="G6" s="91"/>
      <c r="H6" s="91"/>
      <c r="I6" s="91"/>
      <c r="J6" s="91" t="s">
        <v>6</v>
      </c>
      <c r="K6" s="91"/>
      <c r="L6" s="91"/>
      <c r="M6" s="91"/>
      <c r="N6" s="91"/>
      <c r="O6" s="91" t="s">
        <v>7</v>
      </c>
      <c r="P6" s="91"/>
      <c r="Q6" s="91"/>
      <c r="R6" s="91"/>
      <c r="S6" s="91"/>
      <c r="T6" s="91" t="s">
        <v>8</v>
      </c>
      <c r="U6" s="91"/>
      <c r="V6" s="91"/>
      <c r="W6" s="91"/>
      <c r="X6" s="91"/>
      <c r="Y6" s="91" t="s">
        <v>9</v>
      </c>
      <c r="Z6" s="91"/>
      <c r="AA6" s="91"/>
      <c r="AB6" s="91"/>
      <c r="AC6" s="91"/>
      <c r="AD6" s="91" t="s">
        <v>10</v>
      </c>
      <c r="AE6" s="91"/>
      <c r="AF6" s="91"/>
      <c r="AG6" s="91"/>
      <c r="AH6" s="91"/>
      <c r="AI6" s="91" t="s">
        <v>11</v>
      </c>
      <c r="AJ6" s="91"/>
      <c r="AK6" s="91"/>
      <c r="AL6" s="91"/>
      <c r="AM6" s="91"/>
      <c r="AN6" s="91" t="s">
        <v>12</v>
      </c>
      <c r="AO6" s="91"/>
      <c r="AP6" s="91"/>
      <c r="AQ6" s="91"/>
      <c r="AR6" s="91"/>
      <c r="AS6" s="91" t="s">
        <v>13</v>
      </c>
      <c r="AT6" s="91"/>
      <c r="AU6" s="91"/>
      <c r="AV6" s="91"/>
      <c r="AW6" s="91"/>
      <c r="AX6" s="91" t="s">
        <v>14</v>
      </c>
      <c r="AY6" s="91"/>
      <c r="AZ6" s="91"/>
      <c r="BA6" s="91"/>
      <c r="BB6" s="91"/>
      <c r="BC6" s="91" t="s">
        <v>15</v>
      </c>
      <c r="BD6" s="91"/>
      <c r="BE6" s="91"/>
      <c r="BF6" s="91"/>
      <c r="BG6" s="91"/>
      <c r="BH6" s="91" t="s">
        <v>16</v>
      </c>
      <c r="BI6" s="91"/>
      <c r="BJ6" s="91"/>
      <c r="BK6" s="91"/>
      <c r="BL6" s="91"/>
    </row>
    <row r="7" spans="1:67" x14ac:dyDescent="0.25">
      <c r="A7" s="90"/>
      <c r="B7" s="81"/>
      <c r="C7" s="81"/>
      <c r="D7" s="81"/>
      <c r="E7" s="93" t="s">
        <v>17</v>
      </c>
      <c r="F7" s="92" t="s">
        <v>18</v>
      </c>
      <c r="G7" s="92"/>
      <c r="H7" s="92"/>
      <c r="I7" s="92"/>
      <c r="J7" s="93" t="s">
        <v>17</v>
      </c>
      <c r="K7" s="92" t="s">
        <v>18</v>
      </c>
      <c r="L7" s="92"/>
      <c r="M7" s="92"/>
      <c r="N7" s="92"/>
      <c r="O7" s="93" t="s">
        <v>17</v>
      </c>
      <c r="P7" s="92" t="s">
        <v>18</v>
      </c>
      <c r="Q7" s="92"/>
      <c r="R7" s="92"/>
      <c r="S7" s="92"/>
      <c r="T7" s="93" t="s">
        <v>17</v>
      </c>
      <c r="U7" s="92" t="s">
        <v>18</v>
      </c>
      <c r="V7" s="92"/>
      <c r="W7" s="92"/>
      <c r="X7" s="92"/>
      <c r="Y7" s="93" t="s">
        <v>17</v>
      </c>
      <c r="Z7" s="92" t="s">
        <v>18</v>
      </c>
      <c r="AA7" s="92"/>
      <c r="AB7" s="92"/>
      <c r="AC7" s="92"/>
      <c r="AD7" s="93" t="s">
        <v>17</v>
      </c>
      <c r="AE7" s="92" t="s">
        <v>18</v>
      </c>
      <c r="AF7" s="92"/>
      <c r="AG7" s="92"/>
      <c r="AH7" s="92"/>
      <c r="AI7" s="93" t="s">
        <v>17</v>
      </c>
      <c r="AJ7" s="92" t="s">
        <v>18</v>
      </c>
      <c r="AK7" s="92"/>
      <c r="AL7" s="92"/>
      <c r="AM7" s="92"/>
      <c r="AN7" s="93" t="s">
        <v>17</v>
      </c>
      <c r="AO7" s="92" t="s">
        <v>18</v>
      </c>
      <c r="AP7" s="92"/>
      <c r="AQ7" s="92"/>
      <c r="AR7" s="92"/>
      <c r="AS7" s="93" t="s">
        <v>17</v>
      </c>
      <c r="AT7" s="92" t="s">
        <v>18</v>
      </c>
      <c r="AU7" s="92"/>
      <c r="AV7" s="92"/>
      <c r="AW7" s="92"/>
      <c r="AX7" s="93" t="s">
        <v>17</v>
      </c>
      <c r="AY7" s="92" t="s">
        <v>18</v>
      </c>
      <c r="AZ7" s="92"/>
      <c r="BA7" s="92"/>
      <c r="BB7" s="92"/>
      <c r="BC7" s="93" t="s">
        <v>17</v>
      </c>
      <c r="BD7" s="92" t="s">
        <v>18</v>
      </c>
      <c r="BE7" s="92"/>
      <c r="BF7" s="92"/>
      <c r="BG7" s="92"/>
      <c r="BH7" s="93" t="s">
        <v>17</v>
      </c>
      <c r="BI7" s="92" t="s">
        <v>18</v>
      </c>
      <c r="BJ7" s="92"/>
      <c r="BK7" s="92"/>
      <c r="BL7" s="92"/>
    </row>
    <row r="8" spans="1:67" s="19" customFormat="1" ht="35.25" customHeight="1" x14ac:dyDescent="0.25">
      <c r="A8" s="90"/>
      <c r="B8" s="81"/>
      <c r="C8" s="81"/>
      <c r="D8" s="81"/>
      <c r="E8" s="93"/>
      <c r="F8" s="70" t="s">
        <v>19</v>
      </c>
      <c r="G8" s="70" t="s">
        <v>20</v>
      </c>
      <c r="H8" s="70" t="s">
        <v>21</v>
      </c>
      <c r="I8" s="70" t="s">
        <v>22</v>
      </c>
      <c r="J8" s="93"/>
      <c r="K8" s="70" t="s">
        <v>19</v>
      </c>
      <c r="L8" s="70" t="s">
        <v>20</v>
      </c>
      <c r="M8" s="70" t="s">
        <v>21</v>
      </c>
      <c r="N8" s="70" t="s">
        <v>22</v>
      </c>
      <c r="O8" s="93"/>
      <c r="P8" s="70" t="s">
        <v>19</v>
      </c>
      <c r="Q8" s="70" t="s">
        <v>20</v>
      </c>
      <c r="R8" s="70" t="s">
        <v>21</v>
      </c>
      <c r="S8" s="70" t="s">
        <v>22</v>
      </c>
      <c r="T8" s="93"/>
      <c r="U8" s="70" t="s">
        <v>19</v>
      </c>
      <c r="V8" s="70" t="s">
        <v>20</v>
      </c>
      <c r="W8" s="70" t="s">
        <v>21</v>
      </c>
      <c r="X8" s="70" t="s">
        <v>22</v>
      </c>
      <c r="Y8" s="93"/>
      <c r="Z8" s="70" t="s">
        <v>19</v>
      </c>
      <c r="AA8" s="70" t="s">
        <v>20</v>
      </c>
      <c r="AB8" s="70" t="s">
        <v>21</v>
      </c>
      <c r="AC8" s="70" t="s">
        <v>22</v>
      </c>
      <c r="AD8" s="93"/>
      <c r="AE8" s="70" t="s">
        <v>19</v>
      </c>
      <c r="AF8" s="70" t="s">
        <v>20</v>
      </c>
      <c r="AG8" s="70" t="s">
        <v>21</v>
      </c>
      <c r="AH8" s="70" t="s">
        <v>22</v>
      </c>
      <c r="AI8" s="93"/>
      <c r="AJ8" s="70" t="s">
        <v>19</v>
      </c>
      <c r="AK8" s="70" t="s">
        <v>20</v>
      </c>
      <c r="AL8" s="70" t="s">
        <v>21</v>
      </c>
      <c r="AM8" s="70" t="s">
        <v>22</v>
      </c>
      <c r="AN8" s="93"/>
      <c r="AO8" s="70" t="s">
        <v>19</v>
      </c>
      <c r="AP8" s="70" t="s">
        <v>20</v>
      </c>
      <c r="AQ8" s="70" t="s">
        <v>21</v>
      </c>
      <c r="AR8" s="70" t="s">
        <v>22</v>
      </c>
      <c r="AS8" s="93"/>
      <c r="AT8" s="70" t="s">
        <v>19</v>
      </c>
      <c r="AU8" s="70" t="s">
        <v>20</v>
      </c>
      <c r="AV8" s="70" t="s">
        <v>21</v>
      </c>
      <c r="AW8" s="70" t="s">
        <v>22</v>
      </c>
      <c r="AX8" s="93"/>
      <c r="AY8" s="70" t="s">
        <v>19</v>
      </c>
      <c r="AZ8" s="70" t="s">
        <v>20</v>
      </c>
      <c r="BA8" s="70" t="s">
        <v>21</v>
      </c>
      <c r="BB8" s="70" t="s">
        <v>22</v>
      </c>
      <c r="BC8" s="93"/>
      <c r="BD8" s="70" t="s">
        <v>19</v>
      </c>
      <c r="BE8" s="70" t="s">
        <v>20</v>
      </c>
      <c r="BF8" s="70" t="s">
        <v>21</v>
      </c>
      <c r="BG8" s="70" t="s">
        <v>22</v>
      </c>
      <c r="BH8" s="93"/>
      <c r="BI8" s="70" t="s">
        <v>19</v>
      </c>
      <c r="BJ8" s="70" t="s">
        <v>20</v>
      </c>
      <c r="BK8" s="70" t="s">
        <v>21</v>
      </c>
      <c r="BL8" s="70" t="s">
        <v>22</v>
      </c>
    </row>
    <row r="9" spans="1:67" s="19" customFormat="1" x14ac:dyDescent="0.25">
      <c r="A9" s="71">
        <v>1</v>
      </c>
      <c r="B9" s="70">
        <v>2</v>
      </c>
      <c r="C9" s="70">
        <v>3</v>
      </c>
      <c r="D9" s="70">
        <v>4</v>
      </c>
      <c r="E9" s="70">
        <v>5</v>
      </c>
      <c r="F9" s="71">
        <v>6</v>
      </c>
      <c r="G9" s="70">
        <v>6</v>
      </c>
      <c r="H9" s="70">
        <v>7</v>
      </c>
      <c r="I9" s="70">
        <v>8</v>
      </c>
      <c r="J9" s="70">
        <v>9</v>
      </c>
      <c r="K9" s="71">
        <v>11</v>
      </c>
      <c r="L9" s="70">
        <v>10</v>
      </c>
      <c r="M9" s="70">
        <v>11</v>
      </c>
      <c r="N9" s="70">
        <v>12</v>
      </c>
      <c r="O9" s="70">
        <v>13</v>
      </c>
      <c r="P9" s="71">
        <v>16</v>
      </c>
      <c r="Q9" s="70">
        <v>14</v>
      </c>
      <c r="R9" s="70">
        <v>15</v>
      </c>
      <c r="S9" s="70">
        <v>16</v>
      </c>
      <c r="T9" s="70">
        <v>17</v>
      </c>
      <c r="U9" s="71">
        <v>21</v>
      </c>
      <c r="V9" s="70">
        <v>18</v>
      </c>
      <c r="W9" s="70">
        <v>19</v>
      </c>
      <c r="X9" s="70">
        <v>20</v>
      </c>
      <c r="Y9" s="70">
        <v>21</v>
      </c>
      <c r="Z9" s="71">
        <v>26</v>
      </c>
      <c r="AA9" s="70">
        <v>22</v>
      </c>
      <c r="AB9" s="70">
        <v>23</v>
      </c>
      <c r="AC9" s="70">
        <v>24</v>
      </c>
      <c r="AD9" s="70">
        <v>25</v>
      </c>
      <c r="AE9" s="71">
        <v>31</v>
      </c>
      <c r="AF9" s="70">
        <v>26</v>
      </c>
      <c r="AG9" s="70">
        <v>27</v>
      </c>
      <c r="AH9" s="70">
        <v>28</v>
      </c>
      <c r="AI9" s="70">
        <v>29</v>
      </c>
      <c r="AJ9" s="71">
        <v>36</v>
      </c>
      <c r="AK9" s="70">
        <v>30</v>
      </c>
      <c r="AL9" s="70">
        <v>31</v>
      </c>
      <c r="AM9" s="70">
        <v>32</v>
      </c>
      <c r="AN9" s="70">
        <v>33</v>
      </c>
      <c r="AO9" s="71">
        <v>41</v>
      </c>
      <c r="AP9" s="70">
        <v>34</v>
      </c>
      <c r="AQ9" s="70">
        <v>35</v>
      </c>
      <c r="AR9" s="70">
        <v>36</v>
      </c>
      <c r="AS9" s="70">
        <v>37</v>
      </c>
      <c r="AT9" s="71">
        <v>46</v>
      </c>
      <c r="AU9" s="70">
        <v>38</v>
      </c>
      <c r="AV9" s="70">
        <v>39</v>
      </c>
      <c r="AW9" s="70">
        <v>40</v>
      </c>
      <c r="AX9" s="70">
        <v>41</v>
      </c>
      <c r="AY9" s="71">
        <v>51</v>
      </c>
      <c r="AZ9" s="70">
        <v>42</v>
      </c>
      <c r="BA9" s="70">
        <v>43</v>
      </c>
      <c r="BB9" s="70">
        <v>44</v>
      </c>
      <c r="BC9" s="70">
        <v>45</v>
      </c>
      <c r="BD9" s="71">
        <v>56</v>
      </c>
      <c r="BE9" s="70">
        <v>46</v>
      </c>
      <c r="BF9" s="70">
        <v>47</v>
      </c>
      <c r="BG9" s="70">
        <v>48</v>
      </c>
      <c r="BH9" s="70">
        <v>49</v>
      </c>
      <c r="BI9" s="71">
        <v>61</v>
      </c>
      <c r="BJ9" s="70">
        <v>50</v>
      </c>
      <c r="BK9" s="70">
        <v>51</v>
      </c>
      <c r="BL9" s="70">
        <v>52</v>
      </c>
    </row>
    <row r="10" spans="1:67" s="27" customFormat="1" x14ac:dyDescent="0.25">
      <c r="A10" s="71"/>
      <c r="B10" s="81" t="s">
        <v>36</v>
      </c>
      <c r="C10" s="81"/>
      <c r="D10" s="81"/>
      <c r="E10" s="26">
        <f t="shared" ref="E10:AJ10" si="0">E11+E29+E32+E37+E82+E97+E107+E135+E137+E139</f>
        <v>805356.49999999988</v>
      </c>
      <c r="F10" s="26">
        <f t="shared" si="0"/>
        <v>0</v>
      </c>
      <c r="G10" s="26">
        <f t="shared" si="0"/>
        <v>87558.2</v>
      </c>
      <c r="H10" s="26">
        <f t="shared" si="0"/>
        <v>717089.20000000007</v>
      </c>
      <c r="I10" s="26">
        <f>I11+I29+I32+I37+I82+I97+I107+I135+I137+I139</f>
        <v>709.09999999999991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257581.3</v>
      </c>
      <c r="U10" s="26">
        <f t="shared" si="0"/>
        <v>0</v>
      </c>
      <c r="V10" s="26">
        <f t="shared" si="0"/>
        <v>79430.399999999994</v>
      </c>
      <c r="W10" s="26">
        <f t="shared" si="0"/>
        <v>177969.8</v>
      </c>
      <c r="X10" s="26">
        <f t="shared" si="0"/>
        <v>181.10000000000002</v>
      </c>
      <c r="Y10" s="26">
        <f t="shared" si="0"/>
        <v>131321</v>
      </c>
      <c r="Z10" s="26">
        <f t="shared" si="0"/>
        <v>0</v>
      </c>
      <c r="AA10" s="26">
        <f t="shared" si="0"/>
        <v>0</v>
      </c>
      <c r="AB10" s="26">
        <f t="shared" si="0"/>
        <v>131321</v>
      </c>
      <c r="AC10" s="26">
        <f t="shared" si="0"/>
        <v>0</v>
      </c>
      <c r="AD10" s="26">
        <f t="shared" si="0"/>
        <v>109833.90000000001</v>
      </c>
      <c r="AE10" s="26">
        <f t="shared" si="0"/>
        <v>0</v>
      </c>
      <c r="AF10" s="26">
        <f t="shared" si="0"/>
        <v>0</v>
      </c>
      <c r="AG10" s="26">
        <f t="shared" si="0"/>
        <v>109833.90000000001</v>
      </c>
      <c r="AH10" s="26">
        <f t="shared" si="0"/>
        <v>0</v>
      </c>
      <c r="AI10" s="26">
        <f t="shared" si="0"/>
        <v>8467.2000000000007</v>
      </c>
      <c r="AJ10" s="26">
        <f t="shared" si="0"/>
        <v>0</v>
      </c>
      <c r="AK10" s="26">
        <f t="shared" ref="AK10:BL10" si="1">AK11+AK29+AK32+AK37+AK82+AK97+AK107+AK135+AK137+AK139</f>
        <v>0</v>
      </c>
      <c r="AL10" s="26">
        <f t="shared" si="1"/>
        <v>8467.2000000000007</v>
      </c>
      <c r="AM10" s="26">
        <f t="shared" si="1"/>
        <v>0</v>
      </c>
      <c r="AN10" s="26">
        <f t="shared" si="1"/>
        <v>8467.2000000000007</v>
      </c>
      <c r="AO10" s="26">
        <f t="shared" si="1"/>
        <v>0</v>
      </c>
      <c r="AP10" s="26">
        <f t="shared" si="1"/>
        <v>0</v>
      </c>
      <c r="AQ10" s="26">
        <f t="shared" si="1"/>
        <v>8467.2000000000007</v>
      </c>
      <c r="AR10" s="26">
        <f t="shared" si="1"/>
        <v>0</v>
      </c>
      <c r="AS10" s="26">
        <f t="shared" si="1"/>
        <v>8467.2000000000007</v>
      </c>
      <c r="AT10" s="26">
        <f t="shared" si="1"/>
        <v>0</v>
      </c>
      <c r="AU10" s="26">
        <f t="shared" si="1"/>
        <v>0</v>
      </c>
      <c r="AV10" s="26">
        <f t="shared" si="1"/>
        <v>8467.2000000000007</v>
      </c>
      <c r="AW10" s="26">
        <f t="shared" si="1"/>
        <v>0</v>
      </c>
      <c r="AX10" s="26">
        <f t="shared" si="1"/>
        <v>8467.2000000000007</v>
      </c>
      <c r="AY10" s="26">
        <f t="shared" si="1"/>
        <v>0</v>
      </c>
      <c r="AZ10" s="26">
        <f t="shared" si="1"/>
        <v>0</v>
      </c>
      <c r="BA10" s="26">
        <f t="shared" si="1"/>
        <v>8467.2000000000007</v>
      </c>
      <c r="BB10" s="26">
        <f t="shared" si="1"/>
        <v>0</v>
      </c>
      <c r="BC10" s="26">
        <f t="shared" si="1"/>
        <v>8467.2000000000007</v>
      </c>
      <c r="BD10" s="26">
        <f t="shared" si="1"/>
        <v>0</v>
      </c>
      <c r="BE10" s="26">
        <f t="shared" si="1"/>
        <v>0</v>
      </c>
      <c r="BF10" s="26">
        <f t="shared" si="1"/>
        <v>8467.2000000000007</v>
      </c>
      <c r="BG10" s="26">
        <f t="shared" si="1"/>
        <v>0</v>
      </c>
      <c r="BH10" s="26">
        <f t="shared" si="1"/>
        <v>8467.2000000000007</v>
      </c>
      <c r="BI10" s="26">
        <f t="shared" si="1"/>
        <v>0</v>
      </c>
      <c r="BJ10" s="26">
        <f t="shared" si="1"/>
        <v>0</v>
      </c>
      <c r="BK10" s="26">
        <f t="shared" si="1"/>
        <v>8467.2000000000007</v>
      </c>
      <c r="BL10" s="26">
        <f t="shared" si="1"/>
        <v>0</v>
      </c>
    </row>
    <row r="11" spans="1:67" s="27" customFormat="1" ht="87.75" customHeight="1" x14ac:dyDescent="0.25">
      <c r="A11" s="71" t="s">
        <v>23</v>
      </c>
      <c r="B11" s="95" t="s">
        <v>199</v>
      </c>
      <c r="C11" s="95"/>
      <c r="D11" s="95"/>
      <c r="E11" s="26">
        <f>SUM(E12:E28)</f>
        <v>38975</v>
      </c>
      <c r="F11" s="26">
        <f t="shared" ref="F11" si="2">SUM(F12:F28)</f>
        <v>0</v>
      </c>
      <c r="G11" s="26">
        <f>SUM(G12:G28)</f>
        <v>0</v>
      </c>
      <c r="H11" s="26">
        <f>SUM(H12:H28)</f>
        <v>38975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3229.3</v>
      </c>
      <c r="U11" s="26">
        <f t="shared" si="4"/>
        <v>0</v>
      </c>
      <c r="V11" s="26">
        <f t="shared" si="4"/>
        <v>0</v>
      </c>
      <c r="W11" s="26">
        <f t="shared" si="4"/>
        <v>3229.3</v>
      </c>
      <c r="X11" s="26">
        <f t="shared" si="4"/>
        <v>0</v>
      </c>
      <c r="Y11" s="26">
        <f t="shared" si="4"/>
        <v>3541.5</v>
      </c>
      <c r="Z11" s="26">
        <f>SUM(Z12:Z14)</f>
        <v>0</v>
      </c>
      <c r="AA11" s="26"/>
      <c r="AB11" s="26">
        <f t="shared" ref="AB11" si="5">SUM(AB12:AB28)</f>
        <v>3541.5</v>
      </c>
      <c r="AC11" s="26"/>
      <c r="AD11" s="26">
        <f t="shared" ref="AD11" si="6">SUM(AD12:AD28)</f>
        <v>3683</v>
      </c>
      <c r="AE11" s="26">
        <f>SUM(AE12:AE14)</f>
        <v>0</v>
      </c>
      <c r="AF11" s="26"/>
      <c r="AG11" s="26">
        <f t="shared" ref="AG11" si="7">SUM(AG12:AG28)</f>
        <v>3683</v>
      </c>
      <c r="AH11" s="26"/>
      <c r="AI11" s="26">
        <f t="shared" ref="AI11" si="8">SUM(AI12:AI28)</f>
        <v>3683</v>
      </c>
      <c r="AJ11" s="26">
        <f>SUM(AJ12:AJ14)</f>
        <v>0</v>
      </c>
      <c r="AK11" s="26"/>
      <c r="AL11" s="26">
        <f t="shared" ref="AL11" si="9">SUM(AL12:AL28)</f>
        <v>3683</v>
      </c>
      <c r="AM11" s="26"/>
      <c r="AN11" s="26">
        <f t="shared" ref="AN11" si="10">SUM(AN12:AN28)</f>
        <v>3683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3683</v>
      </c>
      <c r="AR11" s="26">
        <f t="shared" si="11"/>
        <v>0</v>
      </c>
      <c r="AS11" s="26">
        <f t="shared" ref="AS11" si="13">SUM(AS12:AS28)</f>
        <v>3683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3683</v>
      </c>
      <c r="AW11" s="26">
        <f t="shared" si="11"/>
        <v>0</v>
      </c>
      <c r="AX11" s="26">
        <f t="shared" ref="AX11" si="15">SUM(AX12:AX28)</f>
        <v>3683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3683</v>
      </c>
      <c r="BB11" s="26">
        <f t="shared" si="11"/>
        <v>0</v>
      </c>
      <c r="BC11" s="26">
        <f t="shared" ref="BC11" si="17">SUM(BC12:BC28)</f>
        <v>3683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3683</v>
      </c>
      <c r="BG11" s="26">
        <f t="shared" si="11"/>
        <v>0</v>
      </c>
      <c r="BH11" s="26">
        <f t="shared" ref="BH11" si="19">SUM(BH12:BH28)</f>
        <v>3683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3683</v>
      </c>
      <c r="BL11" s="26">
        <f t="shared" si="11"/>
        <v>0</v>
      </c>
    </row>
    <row r="12" spans="1:67" ht="33" x14ac:dyDescent="0.25">
      <c r="A12" s="28" t="s">
        <v>32</v>
      </c>
      <c r="B12" s="64" t="s">
        <v>233</v>
      </c>
      <c r="C12" s="30" t="s">
        <v>24</v>
      </c>
      <c r="D12" s="30" t="s">
        <v>38</v>
      </c>
      <c r="E12" s="31">
        <f>J12+O12+T12+Y12+AD12+AI12+AN12+AS12+AX12+BC12+BH12</f>
        <v>494.59999999999991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494.59999999999991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32">
        <f>W12</f>
        <v>42.4</v>
      </c>
      <c r="U12" s="33">
        <v>0</v>
      </c>
      <c r="V12" s="33">
        <v>0</v>
      </c>
      <c r="W12" s="35">
        <v>42.4</v>
      </c>
      <c r="X12" s="33">
        <v>0</v>
      </c>
      <c r="Y12" s="32">
        <f>AB12</f>
        <v>44.1</v>
      </c>
      <c r="Z12" s="33">
        <v>0</v>
      </c>
      <c r="AA12" s="33">
        <v>0</v>
      </c>
      <c r="AB12" s="35">
        <v>44.1</v>
      </c>
      <c r="AC12" s="33">
        <v>0</v>
      </c>
      <c r="AD12" s="32">
        <f>AG12</f>
        <v>45.9</v>
      </c>
      <c r="AE12" s="33">
        <v>0</v>
      </c>
      <c r="AF12" s="33">
        <v>0</v>
      </c>
      <c r="AG12" s="35">
        <v>45.9</v>
      </c>
      <c r="AH12" s="33">
        <v>0</v>
      </c>
      <c r="AI12" s="32">
        <f>AL12</f>
        <v>45.9</v>
      </c>
      <c r="AJ12" s="33">
        <v>0</v>
      </c>
      <c r="AK12" s="33">
        <v>0</v>
      </c>
      <c r="AL12" s="35">
        <v>45.9</v>
      </c>
      <c r="AM12" s="33">
        <v>0</v>
      </c>
      <c r="AN12" s="32">
        <f>AQ12</f>
        <v>45.9</v>
      </c>
      <c r="AO12" s="33">
        <v>0</v>
      </c>
      <c r="AP12" s="33">
        <v>0</v>
      </c>
      <c r="AQ12" s="35">
        <v>45.9</v>
      </c>
      <c r="AR12" s="33">
        <v>0</v>
      </c>
      <c r="AS12" s="32">
        <f>AV12</f>
        <v>45.9</v>
      </c>
      <c r="AT12" s="33">
        <v>0</v>
      </c>
      <c r="AU12" s="33">
        <v>0</v>
      </c>
      <c r="AV12" s="35">
        <v>45.9</v>
      </c>
      <c r="AW12" s="33">
        <v>0</v>
      </c>
      <c r="AX12" s="32">
        <f>BA12</f>
        <v>45.9</v>
      </c>
      <c r="AY12" s="33">
        <v>0</v>
      </c>
      <c r="AZ12" s="33">
        <v>0</v>
      </c>
      <c r="BA12" s="35">
        <v>45.9</v>
      </c>
      <c r="BB12" s="33">
        <v>0</v>
      </c>
      <c r="BC12" s="32">
        <f>BF12</f>
        <v>45.9</v>
      </c>
      <c r="BD12" s="33">
        <v>0</v>
      </c>
      <c r="BE12" s="33">
        <v>0</v>
      </c>
      <c r="BF12" s="35">
        <v>45.9</v>
      </c>
      <c r="BG12" s="33">
        <v>0</v>
      </c>
      <c r="BH12" s="32">
        <f>BK12</f>
        <v>45.9</v>
      </c>
      <c r="BI12" s="33">
        <v>0</v>
      </c>
      <c r="BJ12" s="33">
        <v>0</v>
      </c>
      <c r="BK12" s="35">
        <v>45.9</v>
      </c>
      <c r="BL12" s="33">
        <v>0</v>
      </c>
    </row>
    <row r="13" spans="1:67" ht="33" x14ac:dyDescent="0.25">
      <c r="A13" s="28" t="s">
        <v>34</v>
      </c>
      <c r="B13" s="65" t="s">
        <v>234</v>
      </c>
      <c r="C13" s="30" t="s">
        <v>24</v>
      </c>
      <c r="D13" s="30" t="s">
        <v>38</v>
      </c>
      <c r="E13" s="31">
        <f t="shared" ref="E13:E28" si="22">J13+O13+T13+Y13+AD13+AI13+AN13+AS13+AX13+BC13+BH13</f>
        <v>2593.2000000000003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2593.2000000000003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1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1" si="30">AB13</f>
        <v>230.6</v>
      </c>
      <c r="Z13" s="33">
        <v>0</v>
      </c>
      <c r="AA13" s="33">
        <v>0</v>
      </c>
      <c r="AB13" s="35">
        <v>230.6</v>
      </c>
      <c r="AC13" s="33">
        <v>0</v>
      </c>
      <c r="AD13" s="32">
        <f t="shared" ref="AD13:AD28" si="31">AG13</f>
        <v>239.8</v>
      </c>
      <c r="AE13" s="33">
        <v>0</v>
      </c>
      <c r="AF13" s="33">
        <v>0</v>
      </c>
      <c r="AG13" s="35">
        <v>239.8</v>
      </c>
      <c r="AH13" s="33">
        <v>0</v>
      </c>
      <c r="AI13" s="32">
        <f t="shared" ref="AI13:AI28" si="32">AL13</f>
        <v>239.8</v>
      </c>
      <c r="AJ13" s="33">
        <v>0</v>
      </c>
      <c r="AK13" s="33">
        <v>0</v>
      </c>
      <c r="AL13" s="35">
        <v>239.8</v>
      </c>
      <c r="AM13" s="33">
        <v>0</v>
      </c>
      <c r="AN13" s="32">
        <f t="shared" ref="AN13:AN28" si="33">AQ13</f>
        <v>239.8</v>
      </c>
      <c r="AO13" s="33">
        <v>0</v>
      </c>
      <c r="AP13" s="33">
        <v>0</v>
      </c>
      <c r="AQ13" s="35">
        <v>239.8</v>
      </c>
      <c r="AR13" s="33">
        <v>0</v>
      </c>
      <c r="AS13" s="32">
        <f t="shared" ref="AS13:AS28" si="34">AV13</f>
        <v>239.8</v>
      </c>
      <c r="AT13" s="33">
        <v>0</v>
      </c>
      <c r="AU13" s="33">
        <v>0</v>
      </c>
      <c r="AV13" s="35">
        <v>239.8</v>
      </c>
      <c r="AW13" s="33">
        <v>0</v>
      </c>
      <c r="AX13" s="32">
        <f t="shared" ref="AX13:AX28" si="35">BA13</f>
        <v>239.8</v>
      </c>
      <c r="AY13" s="33">
        <v>0</v>
      </c>
      <c r="AZ13" s="33">
        <v>0</v>
      </c>
      <c r="BA13" s="35">
        <v>239.8</v>
      </c>
      <c r="BB13" s="33">
        <v>0</v>
      </c>
      <c r="BC13" s="32">
        <f t="shared" ref="BC13:BC28" si="36">BF13</f>
        <v>239.8</v>
      </c>
      <c r="BD13" s="33">
        <v>0</v>
      </c>
      <c r="BE13" s="33">
        <v>0</v>
      </c>
      <c r="BF13" s="35">
        <v>239.8</v>
      </c>
      <c r="BG13" s="33">
        <v>0</v>
      </c>
      <c r="BH13" s="32">
        <f t="shared" ref="BH13:BH28" si="37">BK13</f>
        <v>239.8</v>
      </c>
      <c r="BI13" s="33">
        <v>0</v>
      </c>
      <c r="BJ13" s="33">
        <v>0</v>
      </c>
      <c r="BK13" s="35">
        <v>239.8</v>
      </c>
      <c r="BL13" s="33">
        <v>0</v>
      </c>
    </row>
    <row r="14" spans="1:67" ht="33" x14ac:dyDescent="0.25">
      <c r="A14" s="28" t="s">
        <v>35</v>
      </c>
      <c r="B14" s="65" t="s">
        <v>243</v>
      </c>
      <c r="C14" s="30" t="s">
        <v>24</v>
      </c>
      <c r="D14" s="30" t="s">
        <v>38</v>
      </c>
      <c r="E14" s="31">
        <f t="shared" si="22"/>
        <v>4729.0999999999995</v>
      </c>
      <c r="F14" s="31">
        <f t="shared" si="23"/>
        <v>0</v>
      </c>
      <c r="G14" s="31">
        <f t="shared" si="24"/>
        <v>0</v>
      </c>
      <c r="H14" s="31">
        <f t="shared" si="25"/>
        <v>4729.0999999999995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423</v>
      </c>
      <c r="Z14" s="33">
        <v>0</v>
      </c>
      <c r="AA14" s="33">
        <v>0</v>
      </c>
      <c r="AB14" s="35">
        <v>423</v>
      </c>
      <c r="AC14" s="33">
        <v>0</v>
      </c>
      <c r="AD14" s="32">
        <f t="shared" si="31"/>
        <v>439.9</v>
      </c>
      <c r="AE14" s="33">
        <v>0</v>
      </c>
      <c r="AF14" s="33">
        <v>0</v>
      </c>
      <c r="AG14" s="35">
        <v>439.9</v>
      </c>
      <c r="AH14" s="33">
        <v>0</v>
      </c>
      <c r="AI14" s="32">
        <f t="shared" si="32"/>
        <v>439.9</v>
      </c>
      <c r="AJ14" s="33">
        <v>0</v>
      </c>
      <c r="AK14" s="33">
        <v>0</v>
      </c>
      <c r="AL14" s="35">
        <v>439.9</v>
      </c>
      <c r="AM14" s="33">
        <v>0</v>
      </c>
      <c r="AN14" s="32">
        <f t="shared" si="33"/>
        <v>439.9</v>
      </c>
      <c r="AO14" s="33">
        <v>0</v>
      </c>
      <c r="AP14" s="33">
        <v>0</v>
      </c>
      <c r="AQ14" s="35">
        <v>439.9</v>
      </c>
      <c r="AR14" s="33">
        <v>0</v>
      </c>
      <c r="AS14" s="32">
        <f t="shared" si="34"/>
        <v>439.9</v>
      </c>
      <c r="AT14" s="33">
        <v>0</v>
      </c>
      <c r="AU14" s="33">
        <v>0</v>
      </c>
      <c r="AV14" s="35">
        <v>439.9</v>
      </c>
      <c r="AW14" s="33">
        <v>0</v>
      </c>
      <c r="AX14" s="32">
        <f t="shared" si="35"/>
        <v>439.9</v>
      </c>
      <c r="AY14" s="33">
        <v>0</v>
      </c>
      <c r="AZ14" s="33">
        <v>0</v>
      </c>
      <c r="BA14" s="35">
        <v>439.9</v>
      </c>
      <c r="BB14" s="33">
        <v>0</v>
      </c>
      <c r="BC14" s="32">
        <f t="shared" si="36"/>
        <v>439.9</v>
      </c>
      <c r="BD14" s="33">
        <v>0</v>
      </c>
      <c r="BE14" s="33">
        <v>0</v>
      </c>
      <c r="BF14" s="35">
        <v>439.9</v>
      </c>
      <c r="BG14" s="33">
        <v>0</v>
      </c>
      <c r="BH14" s="32">
        <f t="shared" si="37"/>
        <v>439.9</v>
      </c>
      <c r="BI14" s="33">
        <v>0</v>
      </c>
      <c r="BJ14" s="33">
        <v>0</v>
      </c>
      <c r="BK14" s="35">
        <v>439.9</v>
      </c>
      <c r="BL14" s="33">
        <v>0</v>
      </c>
    </row>
    <row r="15" spans="1:67" ht="33" x14ac:dyDescent="0.25">
      <c r="A15" s="28" t="s">
        <v>39</v>
      </c>
      <c r="B15" s="64" t="s">
        <v>235</v>
      </c>
      <c r="C15" s="30" t="s">
        <v>24</v>
      </c>
      <c r="D15" s="30" t="s">
        <v>38</v>
      </c>
      <c r="E15" s="31">
        <f t="shared" si="22"/>
        <v>1959.0000000000002</v>
      </c>
      <c r="F15" s="31">
        <f t="shared" si="23"/>
        <v>0</v>
      </c>
      <c r="G15" s="31">
        <f t="shared" si="24"/>
        <v>0</v>
      </c>
      <c r="H15" s="31">
        <f t="shared" si="25"/>
        <v>1959.0000000000002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169.4</v>
      </c>
      <c r="U15" s="33">
        <v>0</v>
      </c>
      <c r="V15" s="33">
        <v>0</v>
      </c>
      <c r="W15" s="35">
        <v>169.4</v>
      </c>
      <c r="X15" s="33">
        <v>0</v>
      </c>
      <c r="Y15" s="32">
        <f t="shared" si="30"/>
        <v>176.2</v>
      </c>
      <c r="Z15" s="33">
        <v>0</v>
      </c>
      <c r="AA15" s="33">
        <v>0</v>
      </c>
      <c r="AB15" s="35">
        <v>176.2</v>
      </c>
      <c r="AC15" s="33">
        <v>0</v>
      </c>
      <c r="AD15" s="32">
        <f t="shared" si="31"/>
        <v>183.2</v>
      </c>
      <c r="AE15" s="33">
        <v>0</v>
      </c>
      <c r="AF15" s="33">
        <v>0</v>
      </c>
      <c r="AG15" s="35">
        <v>183.2</v>
      </c>
      <c r="AH15" s="33">
        <v>0</v>
      </c>
      <c r="AI15" s="32">
        <f t="shared" si="32"/>
        <v>183.2</v>
      </c>
      <c r="AJ15" s="33">
        <v>0</v>
      </c>
      <c r="AK15" s="33">
        <v>0</v>
      </c>
      <c r="AL15" s="35">
        <v>183.2</v>
      </c>
      <c r="AM15" s="33">
        <v>0</v>
      </c>
      <c r="AN15" s="32">
        <f t="shared" si="33"/>
        <v>183.2</v>
      </c>
      <c r="AO15" s="33">
        <v>0</v>
      </c>
      <c r="AP15" s="33">
        <v>0</v>
      </c>
      <c r="AQ15" s="35">
        <v>183.2</v>
      </c>
      <c r="AR15" s="33">
        <v>0</v>
      </c>
      <c r="AS15" s="32">
        <f t="shared" si="34"/>
        <v>183.2</v>
      </c>
      <c r="AT15" s="33">
        <v>0</v>
      </c>
      <c r="AU15" s="33">
        <v>0</v>
      </c>
      <c r="AV15" s="35">
        <v>183.2</v>
      </c>
      <c r="AW15" s="33">
        <v>0</v>
      </c>
      <c r="AX15" s="32">
        <f t="shared" si="35"/>
        <v>183.2</v>
      </c>
      <c r="AY15" s="33">
        <v>0</v>
      </c>
      <c r="AZ15" s="33">
        <v>0</v>
      </c>
      <c r="BA15" s="35">
        <v>183.2</v>
      </c>
      <c r="BB15" s="33">
        <v>0</v>
      </c>
      <c r="BC15" s="32">
        <f t="shared" si="36"/>
        <v>183.2</v>
      </c>
      <c r="BD15" s="33">
        <v>0</v>
      </c>
      <c r="BE15" s="33">
        <v>0</v>
      </c>
      <c r="BF15" s="35">
        <v>183.2</v>
      </c>
      <c r="BG15" s="33">
        <v>0</v>
      </c>
      <c r="BH15" s="32">
        <f t="shared" si="37"/>
        <v>183.2</v>
      </c>
      <c r="BI15" s="33">
        <v>0</v>
      </c>
      <c r="BJ15" s="33">
        <v>0</v>
      </c>
      <c r="BK15" s="35">
        <v>183.2</v>
      </c>
      <c r="BL15" s="33">
        <v>0</v>
      </c>
    </row>
    <row r="16" spans="1:67" ht="33" x14ac:dyDescent="0.25">
      <c r="A16" s="28" t="s">
        <v>40</v>
      </c>
      <c r="B16" s="65" t="s">
        <v>244</v>
      </c>
      <c r="C16" s="30" t="s">
        <v>24</v>
      </c>
      <c r="D16" s="30" t="s">
        <v>38</v>
      </c>
      <c r="E16" s="31">
        <f t="shared" si="22"/>
        <v>1502.5</v>
      </c>
      <c r="F16" s="31">
        <f t="shared" si="23"/>
        <v>0</v>
      </c>
      <c r="G16" s="31">
        <f t="shared" si="24"/>
        <v>0</v>
      </c>
      <c r="H16" s="31">
        <f t="shared" si="25"/>
        <v>1502.5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32">
        <f t="shared" si="29"/>
        <v>128.6</v>
      </c>
      <c r="U16" s="33">
        <v>0</v>
      </c>
      <c r="V16" s="33">
        <v>0</v>
      </c>
      <c r="W16" s="35">
        <v>128.6</v>
      </c>
      <c r="X16" s="33">
        <v>0</v>
      </c>
      <c r="Y16" s="32">
        <f t="shared" si="30"/>
        <v>133.69999999999999</v>
      </c>
      <c r="Z16" s="33">
        <v>0</v>
      </c>
      <c r="AA16" s="33">
        <v>0</v>
      </c>
      <c r="AB16" s="35">
        <v>133.69999999999999</v>
      </c>
      <c r="AC16" s="33">
        <v>0</v>
      </c>
      <c r="AD16" s="32">
        <f t="shared" si="31"/>
        <v>139</v>
      </c>
      <c r="AE16" s="33">
        <v>0</v>
      </c>
      <c r="AF16" s="33">
        <v>0</v>
      </c>
      <c r="AG16" s="35">
        <v>139</v>
      </c>
      <c r="AH16" s="33">
        <v>0</v>
      </c>
      <c r="AI16" s="32">
        <f t="shared" si="32"/>
        <v>139</v>
      </c>
      <c r="AJ16" s="33">
        <v>0</v>
      </c>
      <c r="AK16" s="33">
        <v>0</v>
      </c>
      <c r="AL16" s="35">
        <v>139</v>
      </c>
      <c r="AM16" s="33">
        <v>0</v>
      </c>
      <c r="AN16" s="32">
        <f t="shared" si="33"/>
        <v>139</v>
      </c>
      <c r="AO16" s="33">
        <v>0</v>
      </c>
      <c r="AP16" s="33">
        <v>0</v>
      </c>
      <c r="AQ16" s="35">
        <v>139</v>
      </c>
      <c r="AR16" s="33">
        <v>0</v>
      </c>
      <c r="AS16" s="32">
        <f t="shared" si="34"/>
        <v>139</v>
      </c>
      <c r="AT16" s="33">
        <v>0</v>
      </c>
      <c r="AU16" s="33">
        <v>0</v>
      </c>
      <c r="AV16" s="35">
        <v>139</v>
      </c>
      <c r="AW16" s="33">
        <v>0</v>
      </c>
      <c r="AX16" s="32">
        <f t="shared" si="35"/>
        <v>139</v>
      </c>
      <c r="AY16" s="33">
        <v>0</v>
      </c>
      <c r="AZ16" s="33">
        <v>0</v>
      </c>
      <c r="BA16" s="35">
        <v>139</v>
      </c>
      <c r="BB16" s="33">
        <v>0</v>
      </c>
      <c r="BC16" s="32">
        <f t="shared" si="36"/>
        <v>139</v>
      </c>
      <c r="BD16" s="33">
        <v>0</v>
      </c>
      <c r="BE16" s="33">
        <v>0</v>
      </c>
      <c r="BF16" s="35">
        <v>139</v>
      </c>
      <c r="BG16" s="33">
        <v>0</v>
      </c>
      <c r="BH16" s="32">
        <f t="shared" si="37"/>
        <v>139</v>
      </c>
      <c r="BI16" s="33">
        <v>0</v>
      </c>
      <c r="BJ16" s="33">
        <v>0</v>
      </c>
      <c r="BK16" s="35">
        <v>139</v>
      </c>
      <c r="BL16" s="33">
        <v>0</v>
      </c>
    </row>
    <row r="17" spans="1:64" ht="33" x14ac:dyDescent="0.25">
      <c r="A17" s="28" t="s">
        <v>41</v>
      </c>
      <c r="B17" s="65" t="s">
        <v>245</v>
      </c>
      <c r="C17" s="30" t="s">
        <v>24</v>
      </c>
      <c r="D17" s="30" t="s">
        <v>38</v>
      </c>
      <c r="E17" s="31">
        <f t="shared" si="22"/>
        <v>1115.5000000000002</v>
      </c>
      <c r="F17" s="31">
        <f t="shared" si="23"/>
        <v>0</v>
      </c>
      <c r="G17" s="31">
        <f t="shared" si="24"/>
        <v>0</v>
      </c>
      <c r="H17" s="31">
        <f t="shared" si="25"/>
        <v>1115.5000000000002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104.7</v>
      </c>
      <c r="AE17" s="33">
        <v>0</v>
      </c>
      <c r="AF17" s="33">
        <v>0</v>
      </c>
      <c r="AG17" s="35">
        <v>104.7</v>
      </c>
      <c r="AH17" s="33">
        <v>0</v>
      </c>
      <c r="AI17" s="32">
        <f t="shared" si="32"/>
        <v>104.7</v>
      </c>
      <c r="AJ17" s="33">
        <v>0</v>
      </c>
      <c r="AK17" s="33">
        <v>0</v>
      </c>
      <c r="AL17" s="35">
        <v>104.7</v>
      </c>
      <c r="AM17" s="33">
        <v>0</v>
      </c>
      <c r="AN17" s="32">
        <f t="shared" si="33"/>
        <v>104.7</v>
      </c>
      <c r="AO17" s="33">
        <v>0</v>
      </c>
      <c r="AP17" s="33">
        <v>0</v>
      </c>
      <c r="AQ17" s="35">
        <v>104.7</v>
      </c>
      <c r="AR17" s="33">
        <v>0</v>
      </c>
      <c r="AS17" s="32">
        <f t="shared" si="34"/>
        <v>104.7</v>
      </c>
      <c r="AT17" s="33">
        <v>0</v>
      </c>
      <c r="AU17" s="33">
        <v>0</v>
      </c>
      <c r="AV17" s="35">
        <v>104.7</v>
      </c>
      <c r="AW17" s="33">
        <v>0</v>
      </c>
      <c r="AX17" s="32">
        <f t="shared" si="35"/>
        <v>104.7</v>
      </c>
      <c r="AY17" s="33">
        <v>0</v>
      </c>
      <c r="AZ17" s="33">
        <v>0</v>
      </c>
      <c r="BA17" s="35">
        <v>104.7</v>
      </c>
      <c r="BB17" s="33">
        <v>0</v>
      </c>
      <c r="BC17" s="32">
        <f t="shared" si="36"/>
        <v>104.7</v>
      </c>
      <c r="BD17" s="33">
        <v>0</v>
      </c>
      <c r="BE17" s="33">
        <v>0</v>
      </c>
      <c r="BF17" s="35">
        <v>104.7</v>
      </c>
      <c r="BG17" s="33">
        <v>0</v>
      </c>
      <c r="BH17" s="32">
        <f t="shared" si="37"/>
        <v>104.7</v>
      </c>
      <c r="BI17" s="33">
        <v>0</v>
      </c>
      <c r="BJ17" s="33">
        <v>0</v>
      </c>
      <c r="BK17" s="35">
        <v>104.7</v>
      </c>
      <c r="BL17" s="33">
        <v>0</v>
      </c>
    </row>
    <row r="18" spans="1:64" ht="33" x14ac:dyDescent="0.25">
      <c r="A18" s="28" t="s">
        <v>42</v>
      </c>
      <c r="B18" s="64" t="s">
        <v>236</v>
      </c>
      <c r="C18" s="30" t="s">
        <v>24</v>
      </c>
      <c r="D18" s="30" t="s">
        <v>38</v>
      </c>
      <c r="E18" s="31">
        <f t="shared" si="22"/>
        <v>2634.5000000000005</v>
      </c>
      <c r="F18" s="31">
        <f t="shared" si="23"/>
        <v>0</v>
      </c>
      <c r="G18" s="31">
        <f t="shared" si="24"/>
        <v>0</v>
      </c>
      <c r="H18" s="31">
        <f t="shared" si="25"/>
        <v>2634.5000000000005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233.5</v>
      </c>
      <c r="Z18" s="33">
        <v>0</v>
      </c>
      <c r="AA18" s="33">
        <v>0</v>
      </c>
      <c r="AB18" s="35">
        <v>233.5</v>
      </c>
      <c r="AC18" s="33">
        <v>0</v>
      </c>
      <c r="AD18" s="32">
        <f t="shared" si="31"/>
        <v>242.8</v>
      </c>
      <c r="AE18" s="33">
        <v>0</v>
      </c>
      <c r="AF18" s="33">
        <v>0</v>
      </c>
      <c r="AG18" s="35">
        <v>242.8</v>
      </c>
      <c r="AH18" s="33">
        <v>0</v>
      </c>
      <c r="AI18" s="32">
        <f t="shared" si="32"/>
        <v>242.8</v>
      </c>
      <c r="AJ18" s="33">
        <v>0</v>
      </c>
      <c r="AK18" s="33">
        <v>0</v>
      </c>
      <c r="AL18" s="35">
        <v>242.8</v>
      </c>
      <c r="AM18" s="33">
        <v>0</v>
      </c>
      <c r="AN18" s="32">
        <f t="shared" si="33"/>
        <v>242.8</v>
      </c>
      <c r="AO18" s="33">
        <v>0</v>
      </c>
      <c r="AP18" s="33">
        <v>0</v>
      </c>
      <c r="AQ18" s="35">
        <v>242.8</v>
      </c>
      <c r="AR18" s="33">
        <v>0</v>
      </c>
      <c r="AS18" s="32">
        <f t="shared" si="34"/>
        <v>242.8</v>
      </c>
      <c r="AT18" s="33">
        <v>0</v>
      </c>
      <c r="AU18" s="33">
        <v>0</v>
      </c>
      <c r="AV18" s="35">
        <v>242.8</v>
      </c>
      <c r="AW18" s="33">
        <v>0</v>
      </c>
      <c r="AX18" s="32">
        <f t="shared" si="35"/>
        <v>242.8</v>
      </c>
      <c r="AY18" s="33">
        <v>0</v>
      </c>
      <c r="AZ18" s="33">
        <v>0</v>
      </c>
      <c r="BA18" s="35">
        <v>242.8</v>
      </c>
      <c r="BB18" s="33">
        <v>0</v>
      </c>
      <c r="BC18" s="32">
        <f t="shared" si="36"/>
        <v>242.8</v>
      </c>
      <c r="BD18" s="33">
        <v>0</v>
      </c>
      <c r="BE18" s="33">
        <v>0</v>
      </c>
      <c r="BF18" s="35">
        <v>242.8</v>
      </c>
      <c r="BG18" s="33">
        <v>0</v>
      </c>
      <c r="BH18" s="32">
        <f t="shared" si="37"/>
        <v>242.8</v>
      </c>
      <c r="BI18" s="33">
        <v>0</v>
      </c>
      <c r="BJ18" s="33">
        <v>0</v>
      </c>
      <c r="BK18" s="35">
        <v>242.8</v>
      </c>
      <c r="BL18" s="33">
        <v>0</v>
      </c>
    </row>
    <row r="19" spans="1:64" ht="33" x14ac:dyDescent="0.25">
      <c r="A19" s="28" t="s">
        <v>43</v>
      </c>
      <c r="B19" s="64" t="s">
        <v>217</v>
      </c>
      <c r="C19" s="30" t="s">
        <v>24</v>
      </c>
      <c r="D19" s="30" t="s">
        <v>38</v>
      </c>
      <c r="E19" s="31">
        <f t="shared" si="22"/>
        <v>2798.2999999999997</v>
      </c>
      <c r="F19" s="31">
        <f t="shared" si="23"/>
        <v>0</v>
      </c>
      <c r="G19" s="31">
        <f t="shared" si="24"/>
        <v>0</v>
      </c>
      <c r="H19" s="31">
        <f t="shared" si="25"/>
        <v>2798.2999999999997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249.7</v>
      </c>
      <c r="Z19" s="33">
        <v>0</v>
      </c>
      <c r="AA19" s="33">
        <v>0</v>
      </c>
      <c r="AB19" s="35">
        <v>249.7</v>
      </c>
      <c r="AC19" s="33">
        <v>0</v>
      </c>
      <c r="AD19" s="32">
        <f t="shared" si="31"/>
        <v>259.7</v>
      </c>
      <c r="AE19" s="33">
        <v>0</v>
      </c>
      <c r="AF19" s="33">
        <v>0</v>
      </c>
      <c r="AG19" s="35">
        <v>259.7</v>
      </c>
      <c r="AH19" s="33">
        <v>0</v>
      </c>
      <c r="AI19" s="32">
        <f t="shared" si="32"/>
        <v>259.7</v>
      </c>
      <c r="AJ19" s="33">
        <v>0</v>
      </c>
      <c r="AK19" s="33">
        <v>0</v>
      </c>
      <c r="AL19" s="35">
        <v>259.7</v>
      </c>
      <c r="AM19" s="33">
        <v>0</v>
      </c>
      <c r="AN19" s="32">
        <f t="shared" si="33"/>
        <v>259.7</v>
      </c>
      <c r="AO19" s="33">
        <v>0</v>
      </c>
      <c r="AP19" s="33">
        <v>0</v>
      </c>
      <c r="AQ19" s="35">
        <v>259.7</v>
      </c>
      <c r="AR19" s="33">
        <v>0</v>
      </c>
      <c r="AS19" s="32">
        <f t="shared" si="34"/>
        <v>259.7</v>
      </c>
      <c r="AT19" s="33">
        <v>0</v>
      </c>
      <c r="AU19" s="33">
        <v>0</v>
      </c>
      <c r="AV19" s="35">
        <v>259.7</v>
      </c>
      <c r="AW19" s="33">
        <v>0</v>
      </c>
      <c r="AX19" s="32">
        <f t="shared" si="35"/>
        <v>259.7</v>
      </c>
      <c r="AY19" s="33">
        <v>0</v>
      </c>
      <c r="AZ19" s="33">
        <v>0</v>
      </c>
      <c r="BA19" s="35">
        <v>259.7</v>
      </c>
      <c r="BB19" s="33">
        <v>0</v>
      </c>
      <c r="BC19" s="32">
        <f t="shared" si="36"/>
        <v>259.7</v>
      </c>
      <c r="BD19" s="33">
        <v>0</v>
      </c>
      <c r="BE19" s="33">
        <v>0</v>
      </c>
      <c r="BF19" s="35">
        <v>259.7</v>
      </c>
      <c r="BG19" s="33">
        <v>0</v>
      </c>
      <c r="BH19" s="32">
        <f t="shared" si="37"/>
        <v>259.7</v>
      </c>
      <c r="BI19" s="33">
        <v>0</v>
      </c>
      <c r="BJ19" s="33">
        <v>0</v>
      </c>
      <c r="BK19" s="35">
        <v>259.7</v>
      </c>
      <c r="BL19" s="33">
        <v>0</v>
      </c>
    </row>
    <row r="20" spans="1:64" ht="33" x14ac:dyDescent="0.25">
      <c r="A20" s="28" t="s">
        <v>44</v>
      </c>
      <c r="B20" s="64" t="s">
        <v>237</v>
      </c>
      <c r="C20" s="30" t="s">
        <v>24</v>
      </c>
      <c r="D20" s="30" t="s">
        <v>38</v>
      </c>
      <c r="E20" s="31">
        <f t="shared" si="22"/>
        <v>2782.8000000000006</v>
      </c>
      <c r="F20" s="31">
        <f t="shared" si="23"/>
        <v>0</v>
      </c>
      <c r="G20" s="31">
        <f t="shared" si="24"/>
        <v>0</v>
      </c>
      <c r="H20" s="31">
        <f t="shared" si="25"/>
        <v>2782.8000000000006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248</v>
      </c>
      <c r="Z20" s="33">
        <v>0</v>
      </c>
      <c r="AA20" s="33">
        <v>0</v>
      </c>
      <c r="AB20" s="35">
        <v>248</v>
      </c>
      <c r="AC20" s="33">
        <v>0</v>
      </c>
      <c r="AD20" s="32">
        <f t="shared" si="31"/>
        <v>257.89999999999998</v>
      </c>
      <c r="AE20" s="33">
        <v>0</v>
      </c>
      <c r="AF20" s="33">
        <v>0</v>
      </c>
      <c r="AG20" s="35">
        <v>257.89999999999998</v>
      </c>
      <c r="AH20" s="33">
        <v>0</v>
      </c>
      <c r="AI20" s="32">
        <f t="shared" si="32"/>
        <v>257.89999999999998</v>
      </c>
      <c r="AJ20" s="33">
        <v>0</v>
      </c>
      <c r="AK20" s="33">
        <v>0</v>
      </c>
      <c r="AL20" s="35">
        <v>257.89999999999998</v>
      </c>
      <c r="AM20" s="33">
        <v>0</v>
      </c>
      <c r="AN20" s="32">
        <f t="shared" si="33"/>
        <v>257.89999999999998</v>
      </c>
      <c r="AO20" s="33">
        <v>0</v>
      </c>
      <c r="AP20" s="33">
        <v>0</v>
      </c>
      <c r="AQ20" s="35">
        <v>257.89999999999998</v>
      </c>
      <c r="AR20" s="33">
        <v>0</v>
      </c>
      <c r="AS20" s="32">
        <f t="shared" si="34"/>
        <v>257.89999999999998</v>
      </c>
      <c r="AT20" s="33">
        <v>0</v>
      </c>
      <c r="AU20" s="33">
        <v>0</v>
      </c>
      <c r="AV20" s="35">
        <v>257.89999999999998</v>
      </c>
      <c r="AW20" s="33">
        <v>0</v>
      </c>
      <c r="AX20" s="32">
        <f t="shared" si="35"/>
        <v>257.89999999999998</v>
      </c>
      <c r="AY20" s="33">
        <v>0</v>
      </c>
      <c r="AZ20" s="33">
        <v>0</v>
      </c>
      <c r="BA20" s="35">
        <v>257.89999999999998</v>
      </c>
      <c r="BB20" s="33">
        <v>0</v>
      </c>
      <c r="BC20" s="32">
        <f t="shared" si="36"/>
        <v>257.89999999999998</v>
      </c>
      <c r="BD20" s="33">
        <v>0</v>
      </c>
      <c r="BE20" s="33">
        <v>0</v>
      </c>
      <c r="BF20" s="35">
        <v>257.89999999999998</v>
      </c>
      <c r="BG20" s="33">
        <v>0</v>
      </c>
      <c r="BH20" s="32">
        <f t="shared" si="37"/>
        <v>257.89999999999998</v>
      </c>
      <c r="BI20" s="33">
        <v>0</v>
      </c>
      <c r="BJ20" s="33">
        <v>0</v>
      </c>
      <c r="BK20" s="35">
        <v>257.89999999999998</v>
      </c>
      <c r="BL20" s="33">
        <v>0</v>
      </c>
    </row>
    <row r="21" spans="1:64" ht="33" x14ac:dyDescent="0.25">
      <c r="A21" s="28" t="s">
        <v>60</v>
      </c>
      <c r="B21" s="64" t="s">
        <v>238</v>
      </c>
      <c r="C21" s="30" t="s">
        <v>24</v>
      </c>
      <c r="D21" s="30" t="s">
        <v>38</v>
      </c>
      <c r="E21" s="31">
        <f t="shared" si="22"/>
        <v>5407.3</v>
      </c>
      <c r="F21" s="31">
        <f t="shared" si="23"/>
        <v>0</v>
      </c>
      <c r="G21" s="31">
        <f t="shared" si="24"/>
        <v>0</v>
      </c>
      <c r="H21" s="31">
        <f t="shared" si="25"/>
        <v>5407.3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483.2</v>
      </c>
      <c r="Z21" s="33">
        <v>0</v>
      </c>
      <c r="AA21" s="33">
        <v>0</v>
      </c>
      <c r="AB21" s="35">
        <v>483.2</v>
      </c>
      <c r="AC21" s="33">
        <v>0</v>
      </c>
      <c r="AD21" s="32">
        <f t="shared" si="31"/>
        <v>502.5</v>
      </c>
      <c r="AE21" s="33">
        <v>0</v>
      </c>
      <c r="AF21" s="33">
        <v>0</v>
      </c>
      <c r="AG21" s="35">
        <v>502.5</v>
      </c>
      <c r="AH21" s="33">
        <v>0</v>
      </c>
      <c r="AI21" s="32">
        <f t="shared" si="32"/>
        <v>502.5</v>
      </c>
      <c r="AJ21" s="33">
        <v>0</v>
      </c>
      <c r="AK21" s="33">
        <v>0</v>
      </c>
      <c r="AL21" s="35">
        <v>502.5</v>
      </c>
      <c r="AM21" s="33">
        <v>0</v>
      </c>
      <c r="AN21" s="32">
        <f t="shared" si="33"/>
        <v>502.5</v>
      </c>
      <c r="AO21" s="33">
        <v>0</v>
      </c>
      <c r="AP21" s="33">
        <v>0</v>
      </c>
      <c r="AQ21" s="35">
        <v>502.5</v>
      </c>
      <c r="AR21" s="33">
        <v>0</v>
      </c>
      <c r="AS21" s="32">
        <f t="shared" si="34"/>
        <v>502.5</v>
      </c>
      <c r="AT21" s="33">
        <v>0</v>
      </c>
      <c r="AU21" s="33">
        <v>0</v>
      </c>
      <c r="AV21" s="35">
        <v>502.5</v>
      </c>
      <c r="AW21" s="33">
        <v>0</v>
      </c>
      <c r="AX21" s="32">
        <f t="shared" si="35"/>
        <v>502.5</v>
      </c>
      <c r="AY21" s="33">
        <v>0</v>
      </c>
      <c r="AZ21" s="33">
        <v>0</v>
      </c>
      <c r="BA21" s="35">
        <v>502.5</v>
      </c>
      <c r="BB21" s="33">
        <v>0</v>
      </c>
      <c r="BC21" s="32">
        <f t="shared" si="36"/>
        <v>502.5</v>
      </c>
      <c r="BD21" s="33">
        <v>0</v>
      </c>
      <c r="BE21" s="33">
        <v>0</v>
      </c>
      <c r="BF21" s="35">
        <v>502.5</v>
      </c>
      <c r="BG21" s="33">
        <v>0</v>
      </c>
      <c r="BH21" s="32">
        <f t="shared" si="37"/>
        <v>502.5</v>
      </c>
      <c r="BI21" s="33">
        <v>0</v>
      </c>
      <c r="BJ21" s="33">
        <v>0</v>
      </c>
      <c r="BK21" s="35">
        <v>502.5</v>
      </c>
      <c r="BL21" s="33">
        <v>0</v>
      </c>
    </row>
    <row r="22" spans="1:64" ht="33" x14ac:dyDescent="0.25">
      <c r="A22" s="28" t="s">
        <v>45</v>
      </c>
      <c r="B22" s="64" t="s">
        <v>239</v>
      </c>
      <c r="C22" s="30" t="s">
        <v>24</v>
      </c>
      <c r="D22" s="30" t="s">
        <v>38</v>
      </c>
      <c r="E22" s="31">
        <f t="shared" si="22"/>
        <v>1761.6999999999996</v>
      </c>
      <c r="F22" s="31">
        <f t="shared" si="23"/>
        <v>0</v>
      </c>
      <c r="G22" s="31">
        <f t="shared" si="24"/>
        <v>0</v>
      </c>
      <c r="H22" s="31">
        <f t="shared" si="25"/>
        <v>1761.6999999999996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157.9</v>
      </c>
      <c r="U22" s="33">
        <v>0</v>
      </c>
      <c r="V22" s="33">
        <v>0</v>
      </c>
      <c r="W22" s="35">
        <v>157.9</v>
      </c>
      <c r="X22" s="33">
        <v>0</v>
      </c>
      <c r="Y22" s="32">
        <f t="shared" si="30"/>
        <v>164.2</v>
      </c>
      <c r="Z22" s="33">
        <v>0</v>
      </c>
      <c r="AA22" s="33">
        <v>0</v>
      </c>
      <c r="AB22" s="35">
        <v>164.2</v>
      </c>
      <c r="AC22" s="33">
        <v>0</v>
      </c>
      <c r="AD22" s="32">
        <f t="shared" si="31"/>
        <v>170.8</v>
      </c>
      <c r="AE22" s="33">
        <v>0</v>
      </c>
      <c r="AF22" s="33">
        <v>0</v>
      </c>
      <c r="AG22" s="35">
        <v>170.8</v>
      </c>
      <c r="AH22" s="33">
        <v>0</v>
      </c>
      <c r="AI22" s="32">
        <f t="shared" si="32"/>
        <v>170.8</v>
      </c>
      <c r="AJ22" s="33">
        <v>0</v>
      </c>
      <c r="AK22" s="33">
        <v>0</v>
      </c>
      <c r="AL22" s="35">
        <v>170.8</v>
      </c>
      <c r="AM22" s="33">
        <v>0</v>
      </c>
      <c r="AN22" s="32">
        <f t="shared" si="33"/>
        <v>170.8</v>
      </c>
      <c r="AO22" s="33">
        <v>0</v>
      </c>
      <c r="AP22" s="33">
        <v>0</v>
      </c>
      <c r="AQ22" s="35">
        <v>170.8</v>
      </c>
      <c r="AR22" s="33">
        <v>0</v>
      </c>
      <c r="AS22" s="32">
        <f t="shared" si="34"/>
        <v>170.8</v>
      </c>
      <c r="AT22" s="33">
        <v>0</v>
      </c>
      <c r="AU22" s="33">
        <v>0</v>
      </c>
      <c r="AV22" s="35">
        <v>170.8</v>
      </c>
      <c r="AW22" s="33">
        <v>0</v>
      </c>
      <c r="AX22" s="32">
        <f t="shared" si="35"/>
        <v>170.8</v>
      </c>
      <c r="AY22" s="33">
        <v>0</v>
      </c>
      <c r="AZ22" s="33">
        <v>0</v>
      </c>
      <c r="BA22" s="35">
        <v>170.8</v>
      </c>
      <c r="BB22" s="33">
        <v>0</v>
      </c>
      <c r="BC22" s="32">
        <f t="shared" si="36"/>
        <v>170.8</v>
      </c>
      <c r="BD22" s="33">
        <v>0</v>
      </c>
      <c r="BE22" s="33">
        <v>0</v>
      </c>
      <c r="BF22" s="35">
        <v>170.8</v>
      </c>
      <c r="BG22" s="33">
        <v>0</v>
      </c>
      <c r="BH22" s="32">
        <f t="shared" si="37"/>
        <v>170.8</v>
      </c>
      <c r="BI22" s="33">
        <v>0</v>
      </c>
      <c r="BJ22" s="33">
        <v>0</v>
      </c>
      <c r="BK22" s="35">
        <v>170.8</v>
      </c>
      <c r="BL22" s="33">
        <v>0</v>
      </c>
    </row>
    <row r="23" spans="1:64" ht="33" x14ac:dyDescent="0.25">
      <c r="A23" s="28" t="s">
        <v>46</v>
      </c>
      <c r="B23" s="64" t="s">
        <v>240</v>
      </c>
      <c r="C23" s="30" t="s">
        <v>24</v>
      </c>
      <c r="D23" s="30" t="s">
        <v>38</v>
      </c>
      <c r="E23" s="31">
        <f t="shared" si="22"/>
        <v>2115.4999999999995</v>
      </c>
      <c r="F23" s="31">
        <f t="shared" si="23"/>
        <v>0</v>
      </c>
      <c r="G23" s="31">
        <f t="shared" si="24"/>
        <v>0</v>
      </c>
      <c r="H23" s="31">
        <f t="shared" si="25"/>
        <v>2115.4999999999995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189.2</v>
      </c>
      <c r="Z23" s="33">
        <v>0</v>
      </c>
      <c r="AA23" s="33">
        <v>0</v>
      </c>
      <c r="AB23" s="35">
        <v>189.2</v>
      </c>
      <c r="AC23" s="33">
        <v>0</v>
      </c>
      <c r="AD23" s="32">
        <f t="shared" si="31"/>
        <v>196.8</v>
      </c>
      <c r="AE23" s="33">
        <v>0</v>
      </c>
      <c r="AF23" s="33">
        <v>0</v>
      </c>
      <c r="AG23" s="35">
        <v>196.8</v>
      </c>
      <c r="AH23" s="33">
        <v>0</v>
      </c>
      <c r="AI23" s="32">
        <f t="shared" si="32"/>
        <v>196.8</v>
      </c>
      <c r="AJ23" s="33">
        <v>0</v>
      </c>
      <c r="AK23" s="33">
        <v>0</v>
      </c>
      <c r="AL23" s="35">
        <v>196.8</v>
      </c>
      <c r="AM23" s="33">
        <v>0</v>
      </c>
      <c r="AN23" s="32">
        <f t="shared" si="33"/>
        <v>196.8</v>
      </c>
      <c r="AO23" s="33">
        <v>0</v>
      </c>
      <c r="AP23" s="33">
        <v>0</v>
      </c>
      <c r="AQ23" s="35">
        <v>196.8</v>
      </c>
      <c r="AR23" s="33">
        <v>0</v>
      </c>
      <c r="AS23" s="32">
        <f t="shared" si="34"/>
        <v>196.8</v>
      </c>
      <c r="AT23" s="33">
        <v>0</v>
      </c>
      <c r="AU23" s="33">
        <v>0</v>
      </c>
      <c r="AV23" s="35">
        <v>196.8</v>
      </c>
      <c r="AW23" s="33">
        <v>0</v>
      </c>
      <c r="AX23" s="32">
        <f t="shared" si="35"/>
        <v>196.8</v>
      </c>
      <c r="AY23" s="33">
        <v>0</v>
      </c>
      <c r="AZ23" s="33">
        <v>0</v>
      </c>
      <c r="BA23" s="35">
        <v>196.8</v>
      </c>
      <c r="BB23" s="33">
        <v>0</v>
      </c>
      <c r="BC23" s="32">
        <f t="shared" si="36"/>
        <v>196.8</v>
      </c>
      <c r="BD23" s="33">
        <v>0</v>
      </c>
      <c r="BE23" s="33">
        <v>0</v>
      </c>
      <c r="BF23" s="35">
        <v>196.8</v>
      </c>
      <c r="BG23" s="33">
        <v>0</v>
      </c>
      <c r="BH23" s="32">
        <f t="shared" si="37"/>
        <v>196.8</v>
      </c>
      <c r="BI23" s="33">
        <v>0</v>
      </c>
      <c r="BJ23" s="33">
        <v>0</v>
      </c>
      <c r="BK23" s="35">
        <v>196.8</v>
      </c>
      <c r="BL23" s="33">
        <v>0</v>
      </c>
    </row>
    <row r="24" spans="1:64" ht="33" x14ac:dyDescent="0.25">
      <c r="A24" s="28" t="s">
        <v>47</v>
      </c>
      <c r="B24" s="64" t="s">
        <v>246</v>
      </c>
      <c r="C24" s="30" t="s">
        <v>24</v>
      </c>
      <c r="D24" s="30" t="s">
        <v>38</v>
      </c>
      <c r="E24" s="31">
        <f t="shared" si="22"/>
        <v>2282.0999999999995</v>
      </c>
      <c r="F24" s="31">
        <f t="shared" si="23"/>
        <v>0</v>
      </c>
      <c r="G24" s="31">
        <f t="shared" si="24"/>
        <v>0</v>
      </c>
      <c r="H24" s="31">
        <f t="shared" si="25"/>
        <v>2282.0999999999995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32">
        <f t="shared" si="29"/>
        <v>214.6</v>
      </c>
      <c r="U24" s="33">
        <v>0</v>
      </c>
      <c r="V24" s="33">
        <v>0</v>
      </c>
      <c r="W24" s="35">
        <v>214.6</v>
      </c>
      <c r="X24" s="33">
        <v>0</v>
      </c>
      <c r="Y24" s="32">
        <f t="shared" si="30"/>
        <v>223.2</v>
      </c>
      <c r="Z24" s="33">
        <v>0</v>
      </c>
      <c r="AA24" s="33">
        <v>0</v>
      </c>
      <c r="AB24" s="35">
        <v>223.2</v>
      </c>
      <c r="AC24" s="33">
        <v>0</v>
      </c>
      <c r="AD24" s="32">
        <f t="shared" si="31"/>
        <v>232.1</v>
      </c>
      <c r="AE24" s="33">
        <v>0</v>
      </c>
      <c r="AF24" s="33">
        <v>0</v>
      </c>
      <c r="AG24" s="35">
        <v>232.1</v>
      </c>
      <c r="AH24" s="33">
        <v>0</v>
      </c>
      <c r="AI24" s="32">
        <f t="shared" si="32"/>
        <v>232.1</v>
      </c>
      <c r="AJ24" s="33">
        <v>0</v>
      </c>
      <c r="AK24" s="33">
        <v>0</v>
      </c>
      <c r="AL24" s="35">
        <v>232.1</v>
      </c>
      <c r="AM24" s="33">
        <v>0</v>
      </c>
      <c r="AN24" s="32">
        <f t="shared" si="33"/>
        <v>232.1</v>
      </c>
      <c r="AO24" s="33">
        <v>0</v>
      </c>
      <c r="AP24" s="33">
        <v>0</v>
      </c>
      <c r="AQ24" s="35">
        <v>232.1</v>
      </c>
      <c r="AR24" s="33">
        <v>0</v>
      </c>
      <c r="AS24" s="32">
        <f t="shared" si="34"/>
        <v>232.1</v>
      </c>
      <c r="AT24" s="33">
        <v>0</v>
      </c>
      <c r="AU24" s="33">
        <v>0</v>
      </c>
      <c r="AV24" s="35">
        <v>232.1</v>
      </c>
      <c r="AW24" s="33">
        <v>0</v>
      </c>
      <c r="AX24" s="32">
        <f t="shared" si="35"/>
        <v>232.1</v>
      </c>
      <c r="AY24" s="33">
        <v>0</v>
      </c>
      <c r="AZ24" s="33">
        <v>0</v>
      </c>
      <c r="BA24" s="35">
        <v>232.1</v>
      </c>
      <c r="BB24" s="33">
        <v>0</v>
      </c>
      <c r="BC24" s="32">
        <f t="shared" si="36"/>
        <v>232.1</v>
      </c>
      <c r="BD24" s="33">
        <v>0</v>
      </c>
      <c r="BE24" s="33">
        <v>0</v>
      </c>
      <c r="BF24" s="35">
        <v>232.1</v>
      </c>
      <c r="BG24" s="33">
        <v>0</v>
      </c>
      <c r="BH24" s="32">
        <f t="shared" si="37"/>
        <v>232.1</v>
      </c>
      <c r="BI24" s="33">
        <v>0</v>
      </c>
      <c r="BJ24" s="33">
        <v>0</v>
      </c>
      <c r="BK24" s="35">
        <v>232.1</v>
      </c>
      <c r="BL24" s="33">
        <v>0</v>
      </c>
    </row>
    <row r="25" spans="1:64" ht="33" x14ac:dyDescent="0.25">
      <c r="A25" s="28" t="s">
        <v>48</v>
      </c>
      <c r="B25" s="64" t="s">
        <v>247</v>
      </c>
      <c r="C25" s="30" t="s">
        <v>24</v>
      </c>
      <c r="D25" s="30" t="s">
        <v>38</v>
      </c>
      <c r="E25" s="31">
        <f t="shared" si="22"/>
        <v>2393.6000000000004</v>
      </c>
      <c r="F25" s="31">
        <f t="shared" si="23"/>
        <v>0</v>
      </c>
      <c r="G25" s="31">
        <f t="shared" si="24"/>
        <v>0</v>
      </c>
      <c r="H25" s="31">
        <f t="shared" si="25"/>
        <v>2393.6000000000004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32">
        <f t="shared" si="29"/>
        <v>206.5</v>
      </c>
      <c r="U25" s="33">
        <v>0</v>
      </c>
      <c r="V25" s="33">
        <v>0</v>
      </c>
      <c r="W25" s="35">
        <v>206.5</v>
      </c>
      <c r="X25" s="33">
        <v>0</v>
      </c>
      <c r="Y25" s="32">
        <f t="shared" si="30"/>
        <v>214.8</v>
      </c>
      <c r="Z25" s="33">
        <v>0</v>
      </c>
      <c r="AA25" s="33">
        <v>0</v>
      </c>
      <c r="AB25" s="35">
        <v>214.8</v>
      </c>
      <c r="AC25" s="33">
        <v>0</v>
      </c>
      <c r="AD25" s="32">
        <f t="shared" si="31"/>
        <v>223.4</v>
      </c>
      <c r="AE25" s="33">
        <v>0</v>
      </c>
      <c r="AF25" s="33">
        <v>0</v>
      </c>
      <c r="AG25" s="35">
        <v>223.4</v>
      </c>
      <c r="AH25" s="33">
        <v>0</v>
      </c>
      <c r="AI25" s="32">
        <f t="shared" si="32"/>
        <v>223.4</v>
      </c>
      <c r="AJ25" s="33">
        <v>0</v>
      </c>
      <c r="AK25" s="33">
        <v>0</v>
      </c>
      <c r="AL25" s="35">
        <v>223.4</v>
      </c>
      <c r="AM25" s="33">
        <v>0</v>
      </c>
      <c r="AN25" s="32">
        <f t="shared" si="33"/>
        <v>223.4</v>
      </c>
      <c r="AO25" s="33">
        <v>0</v>
      </c>
      <c r="AP25" s="33">
        <v>0</v>
      </c>
      <c r="AQ25" s="35">
        <v>223.4</v>
      </c>
      <c r="AR25" s="33">
        <v>0</v>
      </c>
      <c r="AS25" s="32">
        <f t="shared" si="34"/>
        <v>223.4</v>
      </c>
      <c r="AT25" s="33">
        <v>0</v>
      </c>
      <c r="AU25" s="33">
        <v>0</v>
      </c>
      <c r="AV25" s="35">
        <v>223.4</v>
      </c>
      <c r="AW25" s="33">
        <v>0</v>
      </c>
      <c r="AX25" s="32">
        <f t="shared" si="35"/>
        <v>223.4</v>
      </c>
      <c r="AY25" s="33">
        <v>0</v>
      </c>
      <c r="AZ25" s="33">
        <v>0</v>
      </c>
      <c r="BA25" s="35">
        <v>223.4</v>
      </c>
      <c r="BB25" s="33">
        <v>0</v>
      </c>
      <c r="BC25" s="32">
        <f t="shared" si="36"/>
        <v>223.4</v>
      </c>
      <c r="BD25" s="33">
        <v>0</v>
      </c>
      <c r="BE25" s="33">
        <v>0</v>
      </c>
      <c r="BF25" s="35">
        <v>223.4</v>
      </c>
      <c r="BG25" s="33">
        <v>0</v>
      </c>
      <c r="BH25" s="32">
        <f t="shared" si="37"/>
        <v>223.4</v>
      </c>
      <c r="BI25" s="33">
        <v>0</v>
      </c>
      <c r="BJ25" s="33">
        <v>0</v>
      </c>
      <c r="BK25" s="35">
        <v>223.4</v>
      </c>
      <c r="BL25" s="33">
        <v>0</v>
      </c>
    </row>
    <row r="26" spans="1:64" ht="33" x14ac:dyDescent="0.25">
      <c r="A26" s="28" t="s">
        <v>49</v>
      </c>
      <c r="B26" s="64" t="s">
        <v>248</v>
      </c>
      <c r="C26" s="30" t="s">
        <v>24</v>
      </c>
      <c r="D26" s="30" t="s">
        <v>38</v>
      </c>
      <c r="E26" s="31">
        <f t="shared" si="22"/>
        <v>1589.3999999999999</v>
      </c>
      <c r="F26" s="31">
        <f t="shared" si="23"/>
        <v>0</v>
      </c>
      <c r="G26" s="31">
        <f t="shared" si="24"/>
        <v>0</v>
      </c>
      <c r="H26" s="31">
        <f t="shared" si="25"/>
        <v>1589.3999999999999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143.80000000000001</v>
      </c>
      <c r="Z26" s="33">
        <v>0</v>
      </c>
      <c r="AA26" s="33">
        <v>0</v>
      </c>
      <c r="AB26" s="35">
        <v>143.80000000000001</v>
      </c>
      <c r="AC26" s="33">
        <v>0</v>
      </c>
      <c r="AD26" s="32">
        <f t="shared" si="31"/>
        <v>149.6</v>
      </c>
      <c r="AE26" s="33">
        <v>0</v>
      </c>
      <c r="AF26" s="33">
        <v>0</v>
      </c>
      <c r="AG26" s="35">
        <v>149.6</v>
      </c>
      <c r="AH26" s="33">
        <v>0</v>
      </c>
      <c r="AI26" s="32">
        <f t="shared" si="32"/>
        <v>149.6</v>
      </c>
      <c r="AJ26" s="33">
        <v>0</v>
      </c>
      <c r="AK26" s="33">
        <v>0</v>
      </c>
      <c r="AL26" s="35">
        <v>149.6</v>
      </c>
      <c r="AM26" s="33">
        <v>0</v>
      </c>
      <c r="AN26" s="32">
        <f t="shared" si="33"/>
        <v>149.6</v>
      </c>
      <c r="AO26" s="33">
        <v>0</v>
      </c>
      <c r="AP26" s="33">
        <v>0</v>
      </c>
      <c r="AQ26" s="35">
        <v>149.6</v>
      </c>
      <c r="AR26" s="33">
        <v>0</v>
      </c>
      <c r="AS26" s="32">
        <f t="shared" si="34"/>
        <v>149.6</v>
      </c>
      <c r="AT26" s="33">
        <v>0</v>
      </c>
      <c r="AU26" s="33">
        <v>0</v>
      </c>
      <c r="AV26" s="35">
        <v>149.6</v>
      </c>
      <c r="AW26" s="33">
        <v>0</v>
      </c>
      <c r="AX26" s="32">
        <f t="shared" si="35"/>
        <v>149.6</v>
      </c>
      <c r="AY26" s="33">
        <v>0</v>
      </c>
      <c r="AZ26" s="33">
        <v>0</v>
      </c>
      <c r="BA26" s="35">
        <v>149.6</v>
      </c>
      <c r="BB26" s="33">
        <v>0</v>
      </c>
      <c r="BC26" s="32">
        <f t="shared" si="36"/>
        <v>149.6</v>
      </c>
      <c r="BD26" s="33">
        <v>0</v>
      </c>
      <c r="BE26" s="33">
        <v>0</v>
      </c>
      <c r="BF26" s="35">
        <v>149.6</v>
      </c>
      <c r="BG26" s="33">
        <v>0</v>
      </c>
      <c r="BH26" s="32">
        <f t="shared" si="37"/>
        <v>149.6</v>
      </c>
      <c r="BI26" s="33">
        <v>0</v>
      </c>
      <c r="BJ26" s="33">
        <v>0</v>
      </c>
      <c r="BK26" s="35">
        <v>149.6</v>
      </c>
      <c r="BL26" s="33">
        <v>0</v>
      </c>
    </row>
    <row r="27" spans="1:64" ht="33" x14ac:dyDescent="0.25">
      <c r="A27" s="28" t="s">
        <v>50</v>
      </c>
      <c r="B27" s="64" t="s">
        <v>241</v>
      </c>
      <c r="C27" s="30" t="s">
        <v>24</v>
      </c>
      <c r="D27" s="30" t="s">
        <v>38</v>
      </c>
      <c r="E27" s="31">
        <f t="shared" si="22"/>
        <v>1126.1000000000001</v>
      </c>
      <c r="F27" s="31">
        <f t="shared" si="23"/>
        <v>0</v>
      </c>
      <c r="G27" s="31">
        <f t="shared" si="24"/>
        <v>0</v>
      </c>
      <c r="H27" s="31">
        <f t="shared" si="25"/>
        <v>1126.1000000000001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32">
        <f t="shared" si="29"/>
        <v>96.8</v>
      </c>
      <c r="U27" s="33">
        <v>0</v>
      </c>
      <c r="V27" s="33">
        <v>0</v>
      </c>
      <c r="W27" s="35">
        <v>96.8</v>
      </c>
      <c r="X27" s="33">
        <v>0</v>
      </c>
      <c r="Y27" s="32">
        <f>AB27</f>
        <v>100.7</v>
      </c>
      <c r="Z27" s="33">
        <v>0</v>
      </c>
      <c r="AA27" s="33">
        <v>0</v>
      </c>
      <c r="AB27" s="35">
        <v>100.7</v>
      </c>
      <c r="AC27" s="33">
        <v>0</v>
      </c>
      <c r="AD27" s="32">
        <f t="shared" si="31"/>
        <v>104.7</v>
      </c>
      <c r="AE27" s="33">
        <v>0</v>
      </c>
      <c r="AF27" s="33">
        <v>0</v>
      </c>
      <c r="AG27" s="35">
        <v>104.7</v>
      </c>
      <c r="AH27" s="33">
        <v>0</v>
      </c>
      <c r="AI27" s="32">
        <f t="shared" si="32"/>
        <v>104.7</v>
      </c>
      <c r="AJ27" s="33">
        <v>0</v>
      </c>
      <c r="AK27" s="33">
        <v>0</v>
      </c>
      <c r="AL27" s="35">
        <v>104.7</v>
      </c>
      <c r="AM27" s="33">
        <v>0</v>
      </c>
      <c r="AN27" s="32">
        <f t="shared" si="33"/>
        <v>104.7</v>
      </c>
      <c r="AO27" s="33">
        <v>0</v>
      </c>
      <c r="AP27" s="33">
        <v>0</v>
      </c>
      <c r="AQ27" s="35">
        <v>104.7</v>
      </c>
      <c r="AR27" s="33">
        <v>0</v>
      </c>
      <c r="AS27" s="32">
        <f t="shared" si="34"/>
        <v>104.7</v>
      </c>
      <c r="AT27" s="33">
        <v>0</v>
      </c>
      <c r="AU27" s="33">
        <v>0</v>
      </c>
      <c r="AV27" s="35">
        <v>104.7</v>
      </c>
      <c r="AW27" s="33">
        <v>0</v>
      </c>
      <c r="AX27" s="32">
        <f t="shared" si="35"/>
        <v>104.7</v>
      </c>
      <c r="AY27" s="33">
        <v>0</v>
      </c>
      <c r="AZ27" s="33">
        <v>0</v>
      </c>
      <c r="BA27" s="35">
        <v>104.7</v>
      </c>
      <c r="BB27" s="33">
        <v>0</v>
      </c>
      <c r="BC27" s="32">
        <f t="shared" si="36"/>
        <v>104.7</v>
      </c>
      <c r="BD27" s="33">
        <v>0</v>
      </c>
      <c r="BE27" s="33">
        <v>0</v>
      </c>
      <c r="BF27" s="35">
        <v>104.7</v>
      </c>
      <c r="BG27" s="33">
        <v>0</v>
      </c>
      <c r="BH27" s="32">
        <f t="shared" si="37"/>
        <v>104.7</v>
      </c>
      <c r="BI27" s="33">
        <v>0</v>
      </c>
      <c r="BJ27" s="33">
        <v>0</v>
      </c>
      <c r="BK27" s="35">
        <v>104.7</v>
      </c>
      <c r="BL27" s="33">
        <v>0</v>
      </c>
    </row>
    <row r="28" spans="1:64" ht="33" x14ac:dyDescent="0.25">
      <c r="A28" s="28" t="s">
        <v>51</v>
      </c>
      <c r="B28" s="64" t="s">
        <v>242</v>
      </c>
      <c r="C28" s="30" t="s">
        <v>24</v>
      </c>
      <c r="D28" s="30" t="s">
        <v>38</v>
      </c>
      <c r="E28" s="31">
        <f t="shared" si="22"/>
        <v>1689.8000000000002</v>
      </c>
      <c r="F28" s="31">
        <f t="shared" si="23"/>
        <v>0</v>
      </c>
      <c r="G28" s="31">
        <f t="shared" si="24"/>
        <v>0</v>
      </c>
      <c r="H28" s="31">
        <f t="shared" si="25"/>
        <v>1689.8000000000002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182.9</v>
      </c>
      <c r="Z28" s="33">
        <v>0</v>
      </c>
      <c r="AA28" s="33">
        <v>0</v>
      </c>
      <c r="AB28" s="35">
        <v>182.9</v>
      </c>
      <c r="AC28" s="33">
        <v>0</v>
      </c>
      <c r="AD28" s="32">
        <f t="shared" si="31"/>
        <v>190.2</v>
      </c>
      <c r="AE28" s="33">
        <v>0</v>
      </c>
      <c r="AF28" s="33">
        <v>0</v>
      </c>
      <c r="AG28" s="35">
        <v>190.2</v>
      </c>
      <c r="AH28" s="33">
        <v>0</v>
      </c>
      <c r="AI28" s="32">
        <f t="shared" si="32"/>
        <v>190.2</v>
      </c>
      <c r="AJ28" s="33">
        <v>0</v>
      </c>
      <c r="AK28" s="33">
        <v>0</v>
      </c>
      <c r="AL28" s="35">
        <v>190.2</v>
      </c>
      <c r="AM28" s="33">
        <v>0</v>
      </c>
      <c r="AN28" s="32">
        <f t="shared" si="33"/>
        <v>190.2</v>
      </c>
      <c r="AO28" s="33">
        <v>0</v>
      </c>
      <c r="AP28" s="33">
        <v>0</v>
      </c>
      <c r="AQ28" s="35">
        <v>190.2</v>
      </c>
      <c r="AR28" s="33">
        <v>0</v>
      </c>
      <c r="AS28" s="32">
        <f t="shared" si="34"/>
        <v>190.2</v>
      </c>
      <c r="AT28" s="33">
        <v>0</v>
      </c>
      <c r="AU28" s="33">
        <v>0</v>
      </c>
      <c r="AV28" s="35">
        <v>190.2</v>
      </c>
      <c r="AW28" s="33">
        <v>0</v>
      </c>
      <c r="AX28" s="32">
        <f t="shared" si="35"/>
        <v>190.2</v>
      </c>
      <c r="AY28" s="33">
        <v>0</v>
      </c>
      <c r="AZ28" s="33">
        <v>0</v>
      </c>
      <c r="BA28" s="35">
        <v>190.2</v>
      </c>
      <c r="BB28" s="33">
        <v>0</v>
      </c>
      <c r="BC28" s="32">
        <f t="shared" si="36"/>
        <v>190.2</v>
      </c>
      <c r="BD28" s="33">
        <v>0</v>
      </c>
      <c r="BE28" s="33">
        <v>0</v>
      </c>
      <c r="BF28" s="35">
        <v>190.2</v>
      </c>
      <c r="BG28" s="33">
        <v>0</v>
      </c>
      <c r="BH28" s="32">
        <f t="shared" si="37"/>
        <v>190.2</v>
      </c>
      <c r="BI28" s="33">
        <v>0</v>
      </c>
      <c r="BJ28" s="33">
        <v>0</v>
      </c>
      <c r="BK28" s="35">
        <v>190.2</v>
      </c>
      <c r="BL28" s="33">
        <v>0</v>
      </c>
    </row>
    <row r="29" spans="1:64" ht="37.5" customHeight="1" x14ac:dyDescent="0.25">
      <c r="A29" s="28" t="s">
        <v>25</v>
      </c>
      <c r="B29" s="81" t="s">
        <v>99</v>
      </c>
      <c r="C29" s="81"/>
      <c r="D29" s="81"/>
      <c r="E29" s="39">
        <f t="shared" ref="E29:AJ29" si="38">SUM(E30:E31)</f>
        <v>10954.3</v>
      </c>
      <c r="F29" s="39">
        <f t="shared" si="38"/>
        <v>0</v>
      </c>
      <c r="G29" s="39">
        <f t="shared" si="38"/>
        <v>0</v>
      </c>
      <c r="H29" s="39">
        <f t="shared" si="38"/>
        <v>10954.3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7452.6</v>
      </c>
      <c r="U29" s="39">
        <f t="shared" si="38"/>
        <v>0</v>
      </c>
      <c r="V29" s="39">
        <f t="shared" si="38"/>
        <v>0</v>
      </c>
      <c r="W29" s="39">
        <f t="shared" si="38"/>
        <v>7452.6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SUM(AK30:AK31)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82.5" x14ac:dyDescent="0.25">
      <c r="A30" s="28" t="s">
        <v>33</v>
      </c>
      <c r="B30" s="29" t="s">
        <v>272</v>
      </c>
      <c r="C30" s="30" t="s">
        <v>24</v>
      </c>
      <c r="D30" s="30" t="s">
        <v>57</v>
      </c>
      <c r="E30" s="31">
        <f t="shared" ref="E30" si="40">J30+O30+T30+Y30+AD30+AI30+AN30+AS30+AX30</f>
        <v>7452.6</v>
      </c>
      <c r="F30" s="31">
        <f t="shared" ref="F30:F31" si="41">K30+P30+U30+Z30+AE30+AJ30+AO30+AT30+AY30</f>
        <v>0</v>
      </c>
      <c r="G30" s="31">
        <f>L30+Q30+V30+AA30+AF30+AK30+AP30+AU30+AZ30</f>
        <v>0</v>
      </c>
      <c r="H30" s="31">
        <f t="shared" ref="H30:I30" si="42">M30+R30+W30+AB30+AG30+AL30+AQ30+AV30+BA30</f>
        <v>7452.6</v>
      </c>
      <c r="I30" s="31">
        <f t="shared" si="42"/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50">
        <f t="shared" si="28"/>
        <v>0</v>
      </c>
      <c r="P30" s="40">
        <v>0</v>
      </c>
      <c r="Q30" s="40">
        <v>0</v>
      </c>
      <c r="R30" s="41">
        <f>7452.6-7452.6</f>
        <v>0</v>
      </c>
      <c r="S30" s="40">
        <v>0</v>
      </c>
      <c r="T30" s="33">
        <f t="shared" ref="T30" si="43">W30</f>
        <v>7452.6</v>
      </c>
      <c r="U30" s="40">
        <v>0</v>
      </c>
      <c r="V30" s="40">
        <v>0</v>
      </c>
      <c r="W30" s="33">
        <v>7452.6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:AD31" si="44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:AI31" si="45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:AN31" si="46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:AS31" si="47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:AX31" si="48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:BC31" si="49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:BH31" si="50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65.25" customHeight="1" x14ac:dyDescent="0.25">
      <c r="A31" s="28" t="s">
        <v>56</v>
      </c>
      <c r="B31" s="36" t="s">
        <v>100</v>
      </c>
      <c r="C31" s="30" t="s">
        <v>24</v>
      </c>
      <c r="D31" s="30" t="s">
        <v>57</v>
      </c>
      <c r="E31" s="31">
        <f t="shared" ref="E31" si="51">J31+O31+T31+Y31+AD31+AI31+AN31+AS31+AX31</f>
        <v>3501.7</v>
      </c>
      <c r="F31" s="31">
        <f t="shared" si="41"/>
        <v>0</v>
      </c>
      <c r="G31" s="31">
        <f t="shared" ref="G31" si="52">L31+Q31+V31+AA31+AF31+AK31+AP31+AU31+AZ31</f>
        <v>0</v>
      </c>
      <c r="H31" s="31">
        <f t="shared" ref="H31" si="53">M31+R31+W31+AB31+AG31+AL31+AQ31+AV31+BA31</f>
        <v>3501.7</v>
      </c>
      <c r="I31" s="31">
        <f t="shared" ref="I31" si="54">N31+S31+X31+AC31+AH31+AM31+AR31+AW31+BB31</f>
        <v>0</v>
      </c>
      <c r="J31" s="33">
        <f>M31</f>
        <v>0</v>
      </c>
      <c r="K31" s="40">
        <v>0</v>
      </c>
      <c r="L31" s="40">
        <v>0</v>
      </c>
      <c r="M31" s="33">
        <v>0</v>
      </c>
      <c r="N31" s="40">
        <v>0</v>
      </c>
      <c r="O31" s="32">
        <f t="shared" si="28"/>
        <v>3501.7</v>
      </c>
      <c r="P31" s="40">
        <v>0</v>
      </c>
      <c r="Q31" s="40">
        <v>0</v>
      </c>
      <c r="R31" s="41">
        <v>3501.7</v>
      </c>
      <c r="S31" s="40">
        <v>0</v>
      </c>
      <c r="T31" s="33">
        <f>W31</f>
        <v>0</v>
      </c>
      <c r="U31" s="40">
        <v>0</v>
      </c>
      <c r="V31" s="40">
        <v>0</v>
      </c>
      <c r="W31" s="33">
        <v>0</v>
      </c>
      <c r="X31" s="33">
        <v>0</v>
      </c>
      <c r="Y31" s="33">
        <f t="shared" si="30"/>
        <v>0</v>
      </c>
      <c r="Z31" s="40">
        <v>0</v>
      </c>
      <c r="AA31" s="40">
        <v>0</v>
      </c>
      <c r="AB31" s="40">
        <v>0</v>
      </c>
      <c r="AC31" s="40">
        <v>0</v>
      </c>
      <c r="AD31" s="33">
        <f t="shared" si="44"/>
        <v>0</v>
      </c>
      <c r="AE31" s="40">
        <v>0</v>
      </c>
      <c r="AF31" s="40">
        <v>0</v>
      </c>
      <c r="AG31" s="40">
        <v>0</v>
      </c>
      <c r="AH31" s="40">
        <v>0</v>
      </c>
      <c r="AI31" s="33">
        <f t="shared" si="45"/>
        <v>0</v>
      </c>
      <c r="AJ31" s="40">
        <v>0</v>
      </c>
      <c r="AK31" s="40">
        <v>0</v>
      </c>
      <c r="AL31" s="40">
        <v>0</v>
      </c>
      <c r="AM31" s="40">
        <v>0</v>
      </c>
      <c r="AN31" s="33">
        <f t="shared" si="46"/>
        <v>0</v>
      </c>
      <c r="AO31" s="40">
        <v>0</v>
      </c>
      <c r="AP31" s="40">
        <v>0</v>
      </c>
      <c r="AQ31" s="40">
        <v>0</v>
      </c>
      <c r="AR31" s="40">
        <v>0</v>
      </c>
      <c r="AS31" s="33">
        <f t="shared" si="47"/>
        <v>0</v>
      </c>
      <c r="AT31" s="40">
        <v>0</v>
      </c>
      <c r="AU31" s="40">
        <v>0</v>
      </c>
      <c r="AV31" s="40">
        <v>0</v>
      </c>
      <c r="AW31" s="40">
        <v>0</v>
      </c>
      <c r="AX31" s="33">
        <f t="shared" si="48"/>
        <v>0</v>
      </c>
      <c r="AY31" s="40">
        <v>0</v>
      </c>
      <c r="AZ31" s="40">
        <v>0</v>
      </c>
      <c r="BA31" s="40">
        <v>0</v>
      </c>
      <c r="BB31" s="40">
        <v>0</v>
      </c>
      <c r="BC31" s="33">
        <f t="shared" si="49"/>
        <v>0</v>
      </c>
      <c r="BD31" s="40">
        <v>0</v>
      </c>
      <c r="BE31" s="40">
        <v>0</v>
      </c>
      <c r="BF31" s="40">
        <v>0</v>
      </c>
      <c r="BG31" s="40">
        <v>0</v>
      </c>
      <c r="BH31" s="33">
        <f t="shared" si="50"/>
        <v>0</v>
      </c>
      <c r="BI31" s="40">
        <v>0</v>
      </c>
      <c r="BJ31" s="40">
        <v>0</v>
      </c>
      <c r="BK31" s="40">
        <v>0</v>
      </c>
      <c r="BL31" s="40">
        <v>0</v>
      </c>
    </row>
    <row r="32" spans="1:64" ht="32.25" customHeight="1" x14ac:dyDescent="0.25">
      <c r="A32" s="28" t="s">
        <v>62</v>
      </c>
      <c r="B32" s="81" t="s">
        <v>151</v>
      </c>
      <c r="C32" s="81"/>
      <c r="D32" s="81"/>
      <c r="E32" s="39">
        <f>E33+E35</f>
        <v>351080.1</v>
      </c>
      <c r="F32" s="39">
        <f t="shared" ref="F32:BL32" si="55">F33+F35</f>
        <v>0</v>
      </c>
      <c r="G32" s="39">
        <f t="shared" si="55"/>
        <v>0</v>
      </c>
      <c r="H32" s="39">
        <f t="shared" si="55"/>
        <v>351080.1</v>
      </c>
      <c r="I32" s="39">
        <f t="shared" si="55"/>
        <v>0</v>
      </c>
      <c r="J32" s="39">
        <f t="shared" si="55"/>
        <v>36479.300000000003</v>
      </c>
      <c r="K32" s="39">
        <f t="shared" si="55"/>
        <v>0</v>
      </c>
      <c r="L32" s="39">
        <f t="shared" si="55"/>
        <v>0</v>
      </c>
      <c r="M32" s="39">
        <f t="shared" si="55"/>
        <v>36479.300000000003</v>
      </c>
      <c r="N32" s="39">
        <f t="shared" si="55"/>
        <v>0</v>
      </c>
      <c r="O32" s="39">
        <f t="shared" si="55"/>
        <v>78275.799999999988</v>
      </c>
      <c r="P32" s="39">
        <f t="shared" si="55"/>
        <v>0</v>
      </c>
      <c r="Q32" s="39">
        <f t="shared" si="55"/>
        <v>0</v>
      </c>
      <c r="R32" s="39">
        <f t="shared" si="55"/>
        <v>78275.799999999988</v>
      </c>
      <c r="S32" s="39">
        <f t="shared" si="55"/>
        <v>0</v>
      </c>
      <c r="T32" s="39">
        <f t="shared" si="55"/>
        <v>76217.2</v>
      </c>
      <c r="U32" s="39">
        <f t="shared" si="55"/>
        <v>0</v>
      </c>
      <c r="V32" s="39">
        <f t="shared" si="55"/>
        <v>0</v>
      </c>
      <c r="W32" s="39">
        <f t="shared" si="55"/>
        <v>76217.2</v>
      </c>
      <c r="X32" s="39">
        <f t="shared" si="55"/>
        <v>0</v>
      </c>
      <c r="Y32" s="39">
        <f t="shared" si="55"/>
        <v>78741.100000000006</v>
      </c>
      <c r="Z32" s="39">
        <f t="shared" si="55"/>
        <v>0</v>
      </c>
      <c r="AA32" s="39">
        <f t="shared" si="55"/>
        <v>0</v>
      </c>
      <c r="AB32" s="39">
        <f t="shared" si="55"/>
        <v>78741.100000000006</v>
      </c>
      <c r="AC32" s="39">
        <f t="shared" si="55"/>
        <v>0</v>
      </c>
      <c r="AD32" s="39">
        <f t="shared" si="55"/>
        <v>81366.700000000012</v>
      </c>
      <c r="AE32" s="39">
        <f t="shared" si="55"/>
        <v>0</v>
      </c>
      <c r="AF32" s="39">
        <f t="shared" si="55"/>
        <v>0</v>
      </c>
      <c r="AG32" s="39">
        <f t="shared" si="55"/>
        <v>81366.700000000012</v>
      </c>
      <c r="AH32" s="39">
        <f t="shared" si="55"/>
        <v>0</v>
      </c>
      <c r="AI32" s="39">
        <f t="shared" si="55"/>
        <v>0</v>
      </c>
      <c r="AJ32" s="39">
        <f t="shared" si="55"/>
        <v>0</v>
      </c>
      <c r="AK32" s="39">
        <f t="shared" si="55"/>
        <v>0</v>
      </c>
      <c r="AL32" s="39">
        <f t="shared" si="55"/>
        <v>0</v>
      </c>
      <c r="AM32" s="39">
        <f t="shared" si="55"/>
        <v>0</v>
      </c>
      <c r="AN32" s="39">
        <f t="shared" si="55"/>
        <v>0</v>
      </c>
      <c r="AO32" s="39">
        <f t="shared" si="55"/>
        <v>0</v>
      </c>
      <c r="AP32" s="39">
        <f t="shared" si="55"/>
        <v>0</v>
      </c>
      <c r="AQ32" s="39">
        <f t="shared" si="55"/>
        <v>0</v>
      </c>
      <c r="AR32" s="39">
        <f t="shared" si="55"/>
        <v>0</v>
      </c>
      <c r="AS32" s="39">
        <f t="shared" si="55"/>
        <v>0</v>
      </c>
      <c r="AT32" s="39">
        <f t="shared" si="55"/>
        <v>0</v>
      </c>
      <c r="AU32" s="39">
        <f t="shared" si="55"/>
        <v>0</v>
      </c>
      <c r="AV32" s="39">
        <f t="shared" si="55"/>
        <v>0</v>
      </c>
      <c r="AW32" s="39">
        <f t="shared" si="55"/>
        <v>0</v>
      </c>
      <c r="AX32" s="39">
        <f t="shared" si="55"/>
        <v>0</v>
      </c>
      <c r="AY32" s="39">
        <f t="shared" si="55"/>
        <v>0</v>
      </c>
      <c r="AZ32" s="39">
        <f t="shared" si="55"/>
        <v>0</v>
      </c>
      <c r="BA32" s="39">
        <f t="shared" si="55"/>
        <v>0</v>
      </c>
      <c r="BB32" s="39">
        <f t="shared" si="55"/>
        <v>0</v>
      </c>
      <c r="BC32" s="39">
        <f t="shared" si="55"/>
        <v>0</v>
      </c>
      <c r="BD32" s="39">
        <f t="shared" si="55"/>
        <v>0</v>
      </c>
      <c r="BE32" s="39">
        <f t="shared" si="55"/>
        <v>0</v>
      </c>
      <c r="BF32" s="39">
        <f t="shared" si="55"/>
        <v>0</v>
      </c>
      <c r="BG32" s="39">
        <f t="shared" si="55"/>
        <v>0</v>
      </c>
      <c r="BH32" s="39">
        <f t="shared" si="55"/>
        <v>0</v>
      </c>
      <c r="BI32" s="39">
        <f t="shared" si="55"/>
        <v>0</v>
      </c>
      <c r="BJ32" s="39">
        <f t="shared" si="55"/>
        <v>0</v>
      </c>
      <c r="BK32" s="39">
        <f t="shared" si="55"/>
        <v>0</v>
      </c>
      <c r="BL32" s="39">
        <f t="shared" si="55"/>
        <v>0</v>
      </c>
    </row>
    <row r="33" spans="1:64" ht="32.25" customHeight="1" x14ac:dyDescent="0.25">
      <c r="A33" s="28" t="s">
        <v>63</v>
      </c>
      <c r="B33" s="82" t="s">
        <v>135</v>
      </c>
      <c r="C33" s="83"/>
      <c r="D33" s="84"/>
      <c r="E33" s="39">
        <f>E34</f>
        <v>82798.500000000015</v>
      </c>
      <c r="F33" s="39">
        <f t="shared" ref="F33:BL33" si="56">F34</f>
        <v>0</v>
      </c>
      <c r="G33" s="39">
        <f t="shared" si="56"/>
        <v>0</v>
      </c>
      <c r="H33" s="39">
        <f t="shared" si="56"/>
        <v>82798.500000000015</v>
      </c>
      <c r="I33" s="39">
        <f t="shared" si="56"/>
        <v>0</v>
      </c>
      <c r="J33" s="39">
        <f t="shared" si="56"/>
        <v>29722.800000000003</v>
      </c>
      <c r="K33" s="39">
        <f t="shared" si="56"/>
        <v>0</v>
      </c>
      <c r="L33" s="39">
        <f t="shared" si="56"/>
        <v>0</v>
      </c>
      <c r="M33" s="39">
        <f t="shared" si="56"/>
        <v>29722.800000000003</v>
      </c>
      <c r="N33" s="39">
        <f t="shared" si="56"/>
        <v>0</v>
      </c>
      <c r="O33" s="42">
        <f>R33</f>
        <v>13770.9</v>
      </c>
      <c r="P33" s="39">
        <f t="shared" si="56"/>
        <v>0</v>
      </c>
      <c r="Q33" s="39">
        <f t="shared" si="56"/>
        <v>0</v>
      </c>
      <c r="R33" s="39">
        <f t="shared" si="56"/>
        <v>13770.9</v>
      </c>
      <c r="S33" s="39">
        <f t="shared" si="56"/>
        <v>0</v>
      </c>
      <c r="T33" s="39">
        <f t="shared" si="56"/>
        <v>13101.6</v>
      </c>
      <c r="U33" s="39">
        <f t="shared" si="56"/>
        <v>0</v>
      </c>
      <c r="V33" s="39">
        <f t="shared" si="56"/>
        <v>0</v>
      </c>
      <c r="W33" s="39">
        <f t="shared" si="56"/>
        <v>13101.6</v>
      </c>
      <c r="X33" s="39">
        <f t="shared" si="56"/>
        <v>0</v>
      </c>
      <c r="Y33" s="39">
        <f t="shared" si="56"/>
        <v>13101.6</v>
      </c>
      <c r="Z33" s="39">
        <f t="shared" si="56"/>
        <v>0</v>
      </c>
      <c r="AA33" s="39">
        <f t="shared" si="56"/>
        <v>0</v>
      </c>
      <c r="AB33" s="39">
        <f t="shared" si="56"/>
        <v>13101.6</v>
      </c>
      <c r="AC33" s="39">
        <f t="shared" si="56"/>
        <v>0</v>
      </c>
      <c r="AD33" s="39">
        <f t="shared" si="56"/>
        <v>13101.6</v>
      </c>
      <c r="AE33" s="39">
        <f t="shared" si="56"/>
        <v>0</v>
      </c>
      <c r="AF33" s="39">
        <f t="shared" si="56"/>
        <v>0</v>
      </c>
      <c r="AG33" s="39">
        <f t="shared" si="56"/>
        <v>13101.6</v>
      </c>
      <c r="AH33" s="39">
        <f t="shared" si="56"/>
        <v>0</v>
      </c>
      <c r="AI33" s="39">
        <f t="shared" si="56"/>
        <v>0</v>
      </c>
      <c r="AJ33" s="39">
        <f t="shared" si="56"/>
        <v>0</v>
      </c>
      <c r="AK33" s="39">
        <f t="shared" si="56"/>
        <v>0</v>
      </c>
      <c r="AL33" s="39">
        <f t="shared" si="56"/>
        <v>0</v>
      </c>
      <c r="AM33" s="39">
        <f t="shared" si="56"/>
        <v>0</v>
      </c>
      <c r="AN33" s="39">
        <f t="shared" si="56"/>
        <v>0</v>
      </c>
      <c r="AO33" s="39">
        <f t="shared" si="56"/>
        <v>0</v>
      </c>
      <c r="AP33" s="39">
        <f t="shared" si="56"/>
        <v>0</v>
      </c>
      <c r="AQ33" s="39">
        <f t="shared" si="56"/>
        <v>0</v>
      </c>
      <c r="AR33" s="39">
        <f t="shared" si="56"/>
        <v>0</v>
      </c>
      <c r="AS33" s="39">
        <f t="shared" si="56"/>
        <v>0</v>
      </c>
      <c r="AT33" s="39">
        <f t="shared" si="56"/>
        <v>0</v>
      </c>
      <c r="AU33" s="39">
        <f t="shared" si="56"/>
        <v>0</v>
      </c>
      <c r="AV33" s="39">
        <f t="shared" si="56"/>
        <v>0</v>
      </c>
      <c r="AW33" s="39">
        <f t="shared" si="56"/>
        <v>0</v>
      </c>
      <c r="AX33" s="39">
        <f t="shared" si="56"/>
        <v>0</v>
      </c>
      <c r="AY33" s="39">
        <f t="shared" si="56"/>
        <v>0</v>
      </c>
      <c r="AZ33" s="39">
        <f t="shared" si="56"/>
        <v>0</v>
      </c>
      <c r="BA33" s="39">
        <f t="shared" si="56"/>
        <v>0</v>
      </c>
      <c r="BB33" s="39">
        <f t="shared" si="56"/>
        <v>0</v>
      </c>
      <c r="BC33" s="39">
        <f t="shared" si="56"/>
        <v>0</v>
      </c>
      <c r="BD33" s="39">
        <f t="shared" si="56"/>
        <v>0</v>
      </c>
      <c r="BE33" s="39">
        <f t="shared" si="56"/>
        <v>0</v>
      </c>
      <c r="BF33" s="39">
        <f t="shared" si="56"/>
        <v>0</v>
      </c>
      <c r="BG33" s="39">
        <f t="shared" si="56"/>
        <v>0</v>
      </c>
      <c r="BH33" s="39">
        <f t="shared" si="56"/>
        <v>0</v>
      </c>
      <c r="BI33" s="39">
        <f t="shared" si="56"/>
        <v>0</v>
      </c>
      <c r="BJ33" s="39">
        <f t="shared" si="56"/>
        <v>0</v>
      </c>
      <c r="BK33" s="39">
        <f t="shared" si="56"/>
        <v>0</v>
      </c>
      <c r="BL33" s="39">
        <f t="shared" si="56"/>
        <v>0</v>
      </c>
    </row>
    <row r="34" spans="1:64" ht="33" x14ac:dyDescent="0.25">
      <c r="A34" s="28" t="s">
        <v>136</v>
      </c>
      <c r="B34" s="29" t="s">
        <v>64</v>
      </c>
      <c r="C34" s="30" t="s">
        <v>24</v>
      </c>
      <c r="D34" s="30" t="s">
        <v>38</v>
      </c>
      <c r="E34" s="31">
        <f t="shared" ref="E34" si="57">J34+O34+T34+Y34+AD34+AI34+AN34+AS34+AX34</f>
        <v>82798.500000000015</v>
      </c>
      <c r="F34" s="31">
        <f t="shared" ref="F34" si="58">K34+P34+U34+Z34+AE34+AJ34+AO34+AT34+AY34</f>
        <v>0</v>
      </c>
      <c r="G34" s="31">
        <f t="shared" ref="G34" si="59">L34+Q34+V34+AA34+AF34+AK34+AP34+AU34+AZ34</f>
        <v>0</v>
      </c>
      <c r="H34" s="31">
        <f t="shared" ref="H34:I34" si="60">M34+R34+W34+AB34+AG34+AL34+AQ34+AV34+BA34</f>
        <v>82798.500000000015</v>
      </c>
      <c r="I34" s="31">
        <f t="shared" si="60"/>
        <v>0</v>
      </c>
      <c r="J34" s="32">
        <f>M34</f>
        <v>29722.800000000003</v>
      </c>
      <c r="K34" s="40">
        <v>0</v>
      </c>
      <c r="L34" s="40">
        <v>0</v>
      </c>
      <c r="M34" s="32">
        <f>3509.9+10476.1+7060.9+3484.4+2201.2+2990.3</f>
        <v>29722.800000000003</v>
      </c>
      <c r="N34" s="40">
        <v>0</v>
      </c>
      <c r="O34" s="32">
        <f>R34</f>
        <v>13770.9</v>
      </c>
      <c r="P34" s="40">
        <v>0</v>
      </c>
      <c r="Q34" s="40">
        <v>0</v>
      </c>
      <c r="R34" s="41">
        <v>13770.9</v>
      </c>
      <c r="S34" s="40">
        <v>0</v>
      </c>
      <c r="T34" s="33">
        <f>W34</f>
        <v>13101.6</v>
      </c>
      <c r="U34" s="40">
        <v>0</v>
      </c>
      <c r="V34" s="40">
        <v>0</v>
      </c>
      <c r="W34" s="33">
        <f>13770.9-669.3</f>
        <v>13101.6</v>
      </c>
      <c r="X34" s="25"/>
      <c r="Y34" s="33">
        <f t="shared" ref="Y34" si="61">AB34</f>
        <v>13101.6</v>
      </c>
      <c r="Z34" s="40">
        <v>0</v>
      </c>
      <c r="AA34" s="40">
        <v>0</v>
      </c>
      <c r="AB34" s="41">
        <f>13770.9-669.3</f>
        <v>13101.6</v>
      </c>
      <c r="AC34" s="40">
        <v>0</v>
      </c>
      <c r="AD34" s="33">
        <f t="shared" ref="AD34" si="62">AG34</f>
        <v>13101.6</v>
      </c>
      <c r="AE34" s="40">
        <v>0</v>
      </c>
      <c r="AF34" s="40">
        <v>0</v>
      </c>
      <c r="AG34" s="40">
        <v>13101.6</v>
      </c>
      <c r="AH34" s="40">
        <v>0</v>
      </c>
      <c r="AI34" s="33">
        <f t="shared" ref="AI34" si="63">AL34</f>
        <v>0</v>
      </c>
      <c r="AJ34" s="40">
        <v>0</v>
      </c>
      <c r="AK34" s="40">
        <v>0</v>
      </c>
      <c r="AL34" s="40">
        <v>0</v>
      </c>
      <c r="AM34" s="40">
        <v>0</v>
      </c>
      <c r="AN34" s="33">
        <f t="shared" ref="AN34" si="64">AQ34</f>
        <v>0</v>
      </c>
      <c r="AO34" s="40">
        <v>0</v>
      </c>
      <c r="AP34" s="40">
        <v>0</v>
      </c>
      <c r="AQ34" s="40">
        <v>0</v>
      </c>
      <c r="AR34" s="40">
        <v>0</v>
      </c>
      <c r="AS34" s="33">
        <f t="shared" ref="AS34" si="65">AV34</f>
        <v>0</v>
      </c>
      <c r="AT34" s="40">
        <v>0</v>
      </c>
      <c r="AU34" s="40">
        <v>0</v>
      </c>
      <c r="AV34" s="40">
        <v>0</v>
      </c>
      <c r="AW34" s="40">
        <v>0</v>
      </c>
      <c r="AX34" s="33">
        <f t="shared" ref="AX34" si="66">BA34</f>
        <v>0</v>
      </c>
      <c r="AY34" s="40">
        <v>0</v>
      </c>
      <c r="AZ34" s="40">
        <v>0</v>
      </c>
      <c r="BA34" s="40">
        <v>0</v>
      </c>
      <c r="BB34" s="40">
        <v>0</v>
      </c>
      <c r="BC34" s="33">
        <f t="shared" ref="BC34" si="67">BF34</f>
        <v>0</v>
      </c>
      <c r="BD34" s="40">
        <v>0</v>
      </c>
      <c r="BE34" s="40">
        <v>0</v>
      </c>
      <c r="BF34" s="40">
        <v>0</v>
      </c>
      <c r="BG34" s="40">
        <v>0</v>
      </c>
      <c r="BH34" s="33">
        <f t="shared" ref="BH34" si="68">BK34</f>
        <v>0</v>
      </c>
      <c r="BI34" s="40">
        <v>0</v>
      </c>
      <c r="BJ34" s="40">
        <v>0</v>
      </c>
      <c r="BK34" s="40">
        <v>0</v>
      </c>
      <c r="BL34" s="40">
        <v>0</v>
      </c>
    </row>
    <row r="35" spans="1:64" ht="32.25" customHeight="1" x14ac:dyDescent="0.25">
      <c r="A35" s="28" t="s">
        <v>137</v>
      </c>
      <c r="B35" s="82" t="s">
        <v>138</v>
      </c>
      <c r="C35" s="83"/>
      <c r="D35" s="84"/>
      <c r="E35" s="39">
        <f>E36</f>
        <v>268281.59999999998</v>
      </c>
      <c r="F35" s="39">
        <f t="shared" ref="F35:BL35" si="69">F36</f>
        <v>0</v>
      </c>
      <c r="G35" s="39">
        <f t="shared" si="69"/>
        <v>0</v>
      </c>
      <c r="H35" s="39">
        <f t="shared" si="69"/>
        <v>268281.59999999998</v>
      </c>
      <c r="I35" s="39">
        <f t="shared" si="69"/>
        <v>0</v>
      </c>
      <c r="J35" s="39">
        <f t="shared" si="69"/>
        <v>6756.5</v>
      </c>
      <c r="K35" s="39">
        <f t="shared" si="69"/>
        <v>0</v>
      </c>
      <c r="L35" s="39">
        <f t="shared" si="69"/>
        <v>0</v>
      </c>
      <c r="M35" s="39">
        <f t="shared" si="69"/>
        <v>6756.5</v>
      </c>
      <c r="N35" s="39">
        <f t="shared" si="69"/>
        <v>0</v>
      </c>
      <c r="O35" s="39">
        <f t="shared" si="69"/>
        <v>64504.899999999994</v>
      </c>
      <c r="P35" s="39">
        <f t="shared" si="69"/>
        <v>0</v>
      </c>
      <c r="Q35" s="39">
        <f t="shared" si="69"/>
        <v>0</v>
      </c>
      <c r="R35" s="39">
        <f t="shared" si="69"/>
        <v>64504.899999999994</v>
      </c>
      <c r="S35" s="39">
        <f t="shared" si="69"/>
        <v>0</v>
      </c>
      <c r="T35" s="39">
        <f t="shared" si="69"/>
        <v>63115.6</v>
      </c>
      <c r="U35" s="39">
        <f t="shared" si="69"/>
        <v>0</v>
      </c>
      <c r="V35" s="39">
        <f t="shared" si="69"/>
        <v>0</v>
      </c>
      <c r="W35" s="39">
        <f t="shared" si="69"/>
        <v>63115.6</v>
      </c>
      <c r="X35" s="39">
        <f t="shared" si="69"/>
        <v>0</v>
      </c>
      <c r="Y35" s="39">
        <f t="shared" si="69"/>
        <v>65639.5</v>
      </c>
      <c r="Z35" s="39">
        <f t="shared" si="69"/>
        <v>0</v>
      </c>
      <c r="AA35" s="39">
        <f t="shared" si="69"/>
        <v>0</v>
      </c>
      <c r="AB35" s="39">
        <f t="shared" si="69"/>
        <v>65639.5</v>
      </c>
      <c r="AC35" s="39">
        <f t="shared" si="69"/>
        <v>0</v>
      </c>
      <c r="AD35" s="39">
        <f t="shared" si="69"/>
        <v>68265.100000000006</v>
      </c>
      <c r="AE35" s="39">
        <f t="shared" si="69"/>
        <v>0</v>
      </c>
      <c r="AF35" s="39">
        <f t="shared" si="69"/>
        <v>0</v>
      </c>
      <c r="AG35" s="39">
        <f t="shared" si="69"/>
        <v>68265.100000000006</v>
      </c>
      <c r="AH35" s="39">
        <f t="shared" si="69"/>
        <v>0</v>
      </c>
      <c r="AI35" s="39">
        <f t="shared" si="69"/>
        <v>0</v>
      </c>
      <c r="AJ35" s="39">
        <f t="shared" si="69"/>
        <v>0</v>
      </c>
      <c r="AK35" s="39">
        <f t="shared" si="69"/>
        <v>0</v>
      </c>
      <c r="AL35" s="39">
        <f t="shared" si="69"/>
        <v>0</v>
      </c>
      <c r="AM35" s="39">
        <f t="shared" si="69"/>
        <v>0</v>
      </c>
      <c r="AN35" s="39">
        <f t="shared" si="69"/>
        <v>0</v>
      </c>
      <c r="AO35" s="39">
        <f t="shared" si="69"/>
        <v>0</v>
      </c>
      <c r="AP35" s="39">
        <f t="shared" si="69"/>
        <v>0</v>
      </c>
      <c r="AQ35" s="39">
        <f t="shared" si="69"/>
        <v>0</v>
      </c>
      <c r="AR35" s="39">
        <f t="shared" si="69"/>
        <v>0</v>
      </c>
      <c r="AS35" s="39">
        <f t="shared" si="69"/>
        <v>0</v>
      </c>
      <c r="AT35" s="39">
        <f t="shared" si="69"/>
        <v>0</v>
      </c>
      <c r="AU35" s="39">
        <f t="shared" si="69"/>
        <v>0</v>
      </c>
      <c r="AV35" s="39">
        <f t="shared" si="69"/>
        <v>0</v>
      </c>
      <c r="AW35" s="39">
        <f t="shared" si="69"/>
        <v>0</v>
      </c>
      <c r="AX35" s="39">
        <f t="shared" si="69"/>
        <v>0</v>
      </c>
      <c r="AY35" s="39">
        <f t="shared" si="69"/>
        <v>0</v>
      </c>
      <c r="AZ35" s="39">
        <f t="shared" si="69"/>
        <v>0</v>
      </c>
      <c r="BA35" s="39">
        <f t="shared" si="69"/>
        <v>0</v>
      </c>
      <c r="BB35" s="39">
        <f t="shared" si="69"/>
        <v>0</v>
      </c>
      <c r="BC35" s="39">
        <f t="shared" si="69"/>
        <v>0</v>
      </c>
      <c r="BD35" s="39">
        <f t="shared" si="69"/>
        <v>0</v>
      </c>
      <c r="BE35" s="39">
        <f t="shared" si="69"/>
        <v>0</v>
      </c>
      <c r="BF35" s="39">
        <f t="shared" si="69"/>
        <v>0</v>
      </c>
      <c r="BG35" s="39">
        <f t="shared" si="69"/>
        <v>0</v>
      </c>
      <c r="BH35" s="39">
        <f t="shared" si="69"/>
        <v>0</v>
      </c>
      <c r="BI35" s="39">
        <f t="shared" si="69"/>
        <v>0</v>
      </c>
      <c r="BJ35" s="39">
        <f t="shared" si="69"/>
        <v>0</v>
      </c>
      <c r="BK35" s="39">
        <f t="shared" si="69"/>
        <v>0</v>
      </c>
      <c r="BL35" s="39">
        <f t="shared" si="69"/>
        <v>0</v>
      </c>
    </row>
    <row r="36" spans="1:64" ht="99" x14ac:dyDescent="0.25">
      <c r="A36" s="28" t="s">
        <v>139</v>
      </c>
      <c r="B36" s="29" t="s">
        <v>140</v>
      </c>
      <c r="C36" s="30" t="s">
        <v>24</v>
      </c>
      <c r="D36" s="30" t="s">
        <v>141</v>
      </c>
      <c r="E36" s="31">
        <f t="shared" ref="E36" si="70">J36+O36+T36+Y36+AD36+AI36+AN36+AS36+AX36</f>
        <v>268281.59999999998</v>
      </c>
      <c r="F36" s="31">
        <f t="shared" ref="F36" si="71">K36+P36+U36+Z36+AE36+AJ36+AO36+AT36+AY36</f>
        <v>0</v>
      </c>
      <c r="G36" s="31">
        <f t="shared" ref="G36" si="72">L36+Q36+V36+AA36+AF36+AK36+AP36+AU36+AZ36</f>
        <v>0</v>
      </c>
      <c r="H36" s="31">
        <f t="shared" ref="H36" si="73">M36+R36+W36+AB36+AG36+AL36+AQ36+AV36+BA36</f>
        <v>268281.59999999998</v>
      </c>
      <c r="I36" s="31">
        <f t="shared" ref="I36" si="74">N36+S36+X36+AC36+AH36+AM36+AR36+AW36+BB36</f>
        <v>0</v>
      </c>
      <c r="J36" s="32">
        <f>M36</f>
        <v>6756.5</v>
      </c>
      <c r="K36" s="40">
        <v>0</v>
      </c>
      <c r="L36" s="40">
        <v>0</v>
      </c>
      <c r="M36" s="32">
        <f>6756.5</f>
        <v>6756.5</v>
      </c>
      <c r="N36" s="40">
        <v>0</v>
      </c>
      <c r="O36" s="32">
        <f>R36</f>
        <v>64504.899999999994</v>
      </c>
      <c r="P36" s="40">
        <v>0</v>
      </c>
      <c r="Q36" s="40">
        <v>0</v>
      </c>
      <c r="R36" s="41">
        <f>19713.6+56156.8-11365.5</f>
        <v>64504.899999999994</v>
      </c>
      <c r="S36" s="40">
        <v>0</v>
      </c>
      <c r="T36" s="32">
        <f>W36</f>
        <v>63115.6</v>
      </c>
      <c r="U36" s="40">
        <v>0</v>
      </c>
      <c r="V36" s="40">
        <v>0</v>
      </c>
      <c r="W36" s="33">
        <v>63115.6</v>
      </c>
      <c r="X36" s="25"/>
      <c r="Y36" s="33">
        <f t="shared" ref="Y36" si="75">AB36</f>
        <v>65639.5</v>
      </c>
      <c r="Z36" s="40">
        <v>0</v>
      </c>
      <c r="AA36" s="40">
        <v>0</v>
      </c>
      <c r="AB36" s="41">
        <v>65639.5</v>
      </c>
      <c r="AC36" s="40">
        <v>0</v>
      </c>
      <c r="AD36" s="33">
        <f t="shared" ref="AD36" si="76">AG36</f>
        <v>68265.100000000006</v>
      </c>
      <c r="AE36" s="40">
        <v>0</v>
      </c>
      <c r="AF36" s="40">
        <v>0</v>
      </c>
      <c r="AG36" s="41">
        <v>68265.100000000006</v>
      </c>
      <c r="AH36" s="40">
        <v>0</v>
      </c>
      <c r="AI36" s="33">
        <f t="shared" ref="AI36" si="77">AL36</f>
        <v>0</v>
      </c>
      <c r="AJ36" s="40">
        <v>0</v>
      </c>
      <c r="AK36" s="40">
        <v>0</v>
      </c>
      <c r="AL36" s="40">
        <v>0</v>
      </c>
      <c r="AM36" s="40">
        <v>0</v>
      </c>
      <c r="AN36" s="33">
        <f t="shared" ref="AN36" si="78">AQ36</f>
        <v>0</v>
      </c>
      <c r="AO36" s="40">
        <v>0</v>
      </c>
      <c r="AP36" s="40">
        <v>0</v>
      </c>
      <c r="AQ36" s="40">
        <v>0</v>
      </c>
      <c r="AR36" s="40">
        <v>0</v>
      </c>
      <c r="AS36" s="33">
        <f t="shared" ref="AS36" si="79">AV36</f>
        <v>0</v>
      </c>
      <c r="AT36" s="40">
        <v>0</v>
      </c>
      <c r="AU36" s="40">
        <v>0</v>
      </c>
      <c r="AV36" s="40">
        <v>0</v>
      </c>
      <c r="AW36" s="40">
        <v>0</v>
      </c>
      <c r="AX36" s="33">
        <f t="shared" ref="AX36" si="80">BA36</f>
        <v>0</v>
      </c>
      <c r="AY36" s="40">
        <v>0</v>
      </c>
      <c r="AZ36" s="40">
        <v>0</v>
      </c>
      <c r="BA36" s="40">
        <v>0</v>
      </c>
      <c r="BB36" s="40">
        <v>0</v>
      </c>
      <c r="BC36" s="33">
        <f t="shared" ref="BC36" si="81">BF36</f>
        <v>0</v>
      </c>
      <c r="BD36" s="40">
        <v>0</v>
      </c>
      <c r="BE36" s="40">
        <v>0</v>
      </c>
      <c r="BF36" s="40">
        <v>0</v>
      </c>
      <c r="BG36" s="40">
        <v>0</v>
      </c>
      <c r="BH36" s="33">
        <f t="shared" ref="BH36" si="82">BK36</f>
        <v>0</v>
      </c>
      <c r="BI36" s="40">
        <v>0</v>
      </c>
      <c r="BJ36" s="40">
        <v>0</v>
      </c>
      <c r="BK36" s="40">
        <v>0</v>
      </c>
      <c r="BL36" s="40">
        <v>0</v>
      </c>
    </row>
    <row r="37" spans="1:64" ht="69" customHeight="1" x14ac:dyDescent="0.25">
      <c r="A37" s="28" t="s">
        <v>65</v>
      </c>
      <c r="B37" s="86" t="s">
        <v>68</v>
      </c>
      <c r="C37" s="87"/>
      <c r="D37" s="88"/>
      <c r="E37" s="39">
        <f>E38+E67+E79</f>
        <v>112576.79999999997</v>
      </c>
      <c r="F37" s="39">
        <f t="shared" ref="F37:BL37" si="83">F38+F67+F79</f>
        <v>0</v>
      </c>
      <c r="G37" s="39">
        <f t="shared" si="83"/>
        <v>38599</v>
      </c>
      <c r="H37" s="39">
        <f t="shared" si="83"/>
        <v>73849.8</v>
      </c>
      <c r="I37" s="39">
        <f t="shared" si="83"/>
        <v>127.99999999999999</v>
      </c>
      <c r="J37" s="39">
        <f t="shared" si="83"/>
        <v>17049.099999999999</v>
      </c>
      <c r="K37" s="39">
        <f t="shared" si="83"/>
        <v>0</v>
      </c>
      <c r="L37" s="39">
        <f t="shared" si="83"/>
        <v>0</v>
      </c>
      <c r="M37" s="39">
        <f t="shared" si="83"/>
        <v>16921.100000000002</v>
      </c>
      <c r="N37" s="39">
        <f t="shared" si="83"/>
        <v>127.99999999999999</v>
      </c>
      <c r="O37" s="39">
        <f t="shared" si="83"/>
        <v>14047.5</v>
      </c>
      <c r="P37" s="39">
        <f t="shared" si="83"/>
        <v>0</v>
      </c>
      <c r="Q37" s="39">
        <f t="shared" si="83"/>
        <v>0</v>
      </c>
      <c r="R37" s="39">
        <f t="shared" si="83"/>
        <v>14047.5</v>
      </c>
      <c r="S37" s="39">
        <f t="shared" si="83"/>
        <v>0</v>
      </c>
      <c r="T37" s="39">
        <f t="shared" si="83"/>
        <v>81480.199999999968</v>
      </c>
      <c r="U37" s="39">
        <f t="shared" si="83"/>
        <v>0</v>
      </c>
      <c r="V37" s="39">
        <f t="shared" si="83"/>
        <v>38599</v>
      </c>
      <c r="W37" s="39">
        <f t="shared" si="83"/>
        <v>42881.2</v>
      </c>
      <c r="X37" s="39">
        <f t="shared" si="83"/>
        <v>0</v>
      </c>
      <c r="Y37" s="39">
        <f t="shared" si="83"/>
        <v>0</v>
      </c>
      <c r="Z37" s="39">
        <f t="shared" si="83"/>
        <v>0</v>
      </c>
      <c r="AA37" s="39">
        <f t="shared" si="83"/>
        <v>0</v>
      </c>
      <c r="AB37" s="39">
        <f t="shared" si="83"/>
        <v>0</v>
      </c>
      <c r="AC37" s="39">
        <f t="shared" si="83"/>
        <v>0</v>
      </c>
      <c r="AD37" s="39">
        <f t="shared" si="83"/>
        <v>0</v>
      </c>
      <c r="AE37" s="39">
        <f t="shared" si="83"/>
        <v>0</v>
      </c>
      <c r="AF37" s="39">
        <f t="shared" si="83"/>
        <v>0</v>
      </c>
      <c r="AG37" s="39">
        <f t="shared" si="83"/>
        <v>0</v>
      </c>
      <c r="AH37" s="39">
        <f t="shared" si="83"/>
        <v>0</v>
      </c>
      <c r="AI37" s="39">
        <f t="shared" si="83"/>
        <v>0</v>
      </c>
      <c r="AJ37" s="39">
        <f t="shared" si="83"/>
        <v>0</v>
      </c>
      <c r="AK37" s="39">
        <f t="shared" si="83"/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39.75" customHeight="1" x14ac:dyDescent="0.25">
      <c r="A38" s="28" t="s">
        <v>66</v>
      </c>
      <c r="B38" s="82" t="s">
        <v>154</v>
      </c>
      <c r="C38" s="83"/>
      <c r="D38" s="84"/>
      <c r="E38" s="39">
        <f>SUM(E39:E66)</f>
        <v>98912.199999999983</v>
      </c>
      <c r="F38" s="39">
        <f t="shared" ref="F38:BL38" si="84">SUM(F39:F66)</f>
        <v>0</v>
      </c>
      <c r="G38" s="39">
        <f t="shared" si="84"/>
        <v>38010</v>
      </c>
      <c r="H38" s="39">
        <f t="shared" si="84"/>
        <v>60774.2</v>
      </c>
      <c r="I38" s="39">
        <f t="shared" si="84"/>
        <v>127.99999999999999</v>
      </c>
      <c r="J38" s="39">
        <f t="shared" si="84"/>
        <v>12804</v>
      </c>
      <c r="K38" s="39">
        <f t="shared" si="84"/>
        <v>0</v>
      </c>
      <c r="L38" s="39">
        <f t="shared" si="84"/>
        <v>0</v>
      </c>
      <c r="M38" s="39">
        <f t="shared" si="84"/>
        <v>12676.000000000002</v>
      </c>
      <c r="N38" s="39">
        <f t="shared" si="84"/>
        <v>127.99999999999999</v>
      </c>
      <c r="O38" s="39">
        <f t="shared" si="84"/>
        <v>6417.3999999999987</v>
      </c>
      <c r="P38" s="39">
        <f t="shared" si="84"/>
        <v>0</v>
      </c>
      <c r="Q38" s="39">
        <f t="shared" si="84"/>
        <v>0</v>
      </c>
      <c r="R38" s="39">
        <f t="shared" si="84"/>
        <v>6417.3999999999987</v>
      </c>
      <c r="S38" s="39">
        <f t="shared" si="84"/>
        <v>0</v>
      </c>
      <c r="T38" s="39">
        <f t="shared" si="84"/>
        <v>79690.799999999974</v>
      </c>
      <c r="U38" s="39">
        <f t="shared" si="84"/>
        <v>0</v>
      </c>
      <c r="V38" s="39">
        <f t="shared" si="84"/>
        <v>38010</v>
      </c>
      <c r="W38" s="39">
        <f t="shared" si="84"/>
        <v>41680.800000000003</v>
      </c>
      <c r="X38" s="39">
        <f t="shared" si="84"/>
        <v>0</v>
      </c>
      <c r="Y38" s="39">
        <f t="shared" si="84"/>
        <v>0</v>
      </c>
      <c r="Z38" s="39">
        <f t="shared" si="84"/>
        <v>0</v>
      </c>
      <c r="AA38" s="39">
        <f t="shared" si="84"/>
        <v>0</v>
      </c>
      <c r="AB38" s="39">
        <f t="shared" si="84"/>
        <v>0</v>
      </c>
      <c r="AC38" s="39">
        <f t="shared" si="84"/>
        <v>0</v>
      </c>
      <c r="AD38" s="39">
        <f t="shared" si="84"/>
        <v>0</v>
      </c>
      <c r="AE38" s="39">
        <f t="shared" si="84"/>
        <v>0</v>
      </c>
      <c r="AF38" s="39">
        <f t="shared" si="84"/>
        <v>0</v>
      </c>
      <c r="AG38" s="39">
        <f t="shared" si="84"/>
        <v>0</v>
      </c>
      <c r="AH38" s="39">
        <f t="shared" si="84"/>
        <v>0</v>
      </c>
      <c r="AI38" s="39">
        <f t="shared" si="84"/>
        <v>0</v>
      </c>
      <c r="AJ38" s="39">
        <f t="shared" si="84"/>
        <v>0</v>
      </c>
      <c r="AK38" s="39">
        <f t="shared" si="84"/>
        <v>0</v>
      </c>
      <c r="AL38" s="39">
        <f t="shared" si="84"/>
        <v>0</v>
      </c>
      <c r="AM38" s="39">
        <f t="shared" si="84"/>
        <v>0</v>
      </c>
      <c r="AN38" s="39">
        <f t="shared" si="84"/>
        <v>0</v>
      </c>
      <c r="AO38" s="39">
        <f t="shared" si="84"/>
        <v>0</v>
      </c>
      <c r="AP38" s="39">
        <f t="shared" si="84"/>
        <v>0</v>
      </c>
      <c r="AQ38" s="39">
        <f t="shared" si="84"/>
        <v>0</v>
      </c>
      <c r="AR38" s="39">
        <f t="shared" si="84"/>
        <v>0</v>
      </c>
      <c r="AS38" s="39">
        <f t="shared" si="84"/>
        <v>0</v>
      </c>
      <c r="AT38" s="39">
        <f t="shared" si="84"/>
        <v>0</v>
      </c>
      <c r="AU38" s="39">
        <f t="shared" si="84"/>
        <v>0</v>
      </c>
      <c r="AV38" s="39">
        <f t="shared" si="84"/>
        <v>0</v>
      </c>
      <c r="AW38" s="39">
        <f t="shared" si="84"/>
        <v>0</v>
      </c>
      <c r="AX38" s="39">
        <f t="shared" si="84"/>
        <v>0</v>
      </c>
      <c r="AY38" s="39">
        <f t="shared" si="84"/>
        <v>0</v>
      </c>
      <c r="AZ38" s="39">
        <f t="shared" si="84"/>
        <v>0</v>
      </c>
      <c r="BA38" s="39">
        <f t="shared" si="84"/>
        <v>0</v>
      </c>
      <c r="BB38" s="39">
        <f t="shared" si="84"/>
        <v>0</v>
      </c>
      <c r="BC38" s="39">
        <f t="shared" si="84"/>
        <v>0</v>
      </c>
      <c r="BD38" s="39">
        <f t="shared" si="84"/>
        <v>0</v>
      </c>
      <c r="BE38" s="39">
        <f t="shared" si="84"/>
        <v>0</v>
      </c>
      <c r="BF38" s="39">
        <f t="shared" si="84"/>
        <v>0</v>
      </c>
      <c r="BG38" s="39">
        <f t="shared" si="84"/>
        <v>0</v>
      </c>
      <c r="BH38" s="39">
        <f t="shared" si="84"/>
        <v>0</v>
      </c>
      <c r="BI38" s="39">
        <f t="shared" si="84"/>
        <v>0</v>
      </c>
      <c r="BJ38" s="39">
        <f t="shared" si="84"/>
        <v>0</v>
      </c>
      <c r="BK38" s="39">
        <f t="shared" si="84"/>
        <v>0</v>
      </c>
      <c r="BL38" s="39">
        <f t="shared" si="84"/>
        <v>0</v>
      </c>
    </row>
    <row r="39" spans="1:64" ht="49.5" x14ac:dyDescent="0.25">
      <c r="A39" s="28" t="s">
        <v>155</v>
      </c>
      <c r="B39" s="29" t="s">
        <v>251</v>
      </c>
      <c r="C39" s="30" t="s">
        <v>24</v>
      </c>
      <c r="D39" s="30" t="s">
        <v>57</v>
      </c>
      <c r="E39" s="31">
        <f t="shared" ref="E39" si="85">J39+O39+T39+Y39+AD39+AI39+AN39+AS39+AX39</f>
        <v>7032.7999999999993</v>
      </c>
      <c r="F39" s="31">
        <f t="shared" ref="F39" si="86">K39+P39+U39+Z39+AE39+AJ39+AO39+AT39+AY39</f>
        <v>0</v>
      </c>
      <c r="G39" s="31">
        <f t="shared" ref="G39" si="87">L39+Q39+V39+AA39+AF39+AK39+AP39+AU39+AZ39</f>
        <v>5344.7</v>
      </c>
      <c r="H39" s="31">
        <f t="shared" ref="H39" si="88">M39+R39+W39+AB39+AG39+AL39+AQ39+AV39+BA39</f>
        <v>1688.1</v>
      </c>
      <c r="I39" s="31">
        <f t="shared" ref="I39" si="89">N39+S39+X39+AC39+AH39+AM39+AR39+AW39+BB39</f>
        <v>0</v>
      </c>
      <c r="J39" s="50">
        <f t="shared" ref="J39" si="90">M39</f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ref="O39:O54" si="91">SUM(P39:S39)</f>
        <v>0</v>
      </c>
      <c r="P39" s="33">
        <v>0</v>
      </c>
      <c r="Q39" s="33">
        <f>5344.7-5344.7</f>
        <v>0</v>
      </c>
      <c r="R39" s="41">
        <f>4662.7+281.3-4662.7-281.3</f>
        <v>0</v>
      </c>
      <c r="S39" s="33">
        <v>0</v>
      </c>
      <c r="T39" s="33">
        <f t="shared" ref="T39" si="92">SUM(U39:X39)</f>
        <v>7032.7999999999993</v>
      </c>
      <c r="U39" s="33">
        <v>0</v>
      </c>
      <c r="V39" s="33">
        <v>5344.7</v>
      </c>
      <c r="W39" s="33">
        <f>281.3+1406.8</f>
        <v>1688.1</v>
      </c>
      <c r="X39" s="33">
        <v>0</v>
      </c>
      <c r="Y39" s="39">
        <f t="shared" ref="Y39" si="93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94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95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96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97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98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99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0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156</v>
      </c>
      <c r="B40" s="29" t="s">
        <v>252</v>
      </c>
      <c r="C40" s="30" t="s">
        <v>24</v>
      </c>
      <c r="D40" s="30" t="s">
        <v>57</v>
      </c>
      <c r="E40" s="31">
        <f t="shared" ref="E40:E49" si="101">J40+O40+T40+Y40+AD40+AI40+AN40+AS40+AX40</f>
        <v>7326.9999999999991</v>
      </c>
      <c r="F40" s="31">
        <f t="shared" ref="F40:F49" si="102">K40+P40+U40+Z40+AE40+AJ40+AO40+AT40+AY40</f>
        <v>0</v>
      </c>
      <c r="G40" s="31">
        <f t="shared" ref="G40:G49" si="103">L40+Q40+V40+AA40+AF40+AK40+AP40+AU40+AZ40</f>
        <v>5063.3999999999996</v>
      </c>
      <c r="H40" s="31">
        <f t="shared" ref="H40:H49" si="104">M40+R40+W40+AB40+AG40+AL40+AQ40+AV40+BA40</f>
        <v>2263.5999999999995</v>
      </c>
      <c r="I40" s="31">
        <f t="shared" ref="I40:I49" si="105">N40+S40+X40+AC40+AH40+AM40+AR40+AW40+BB40</f>
        <v>0</v>
      </c>
      <c r="J40" s="50">
        <f t="shared" ref="J40:J49" si="106">M40</f>
        <v>0</v>
      </c>
      <c r="K40" s="33">
        <v>0</v>
      </c>
      <c r="L40" s="33">
        <v>0</v>
      </c>
      <c r="M40" s="33">
        <v>0</v>
      </c>
      <c r="N40" s="33">
        <v>0</v>
      </c>
      <c r="O40" s="50">
        <f t="shared" si="91"/>
        <v>0</v>
      </c>
      <c r="P40" s="33">
        <v>0</v>
      </c>
      <c r="Q40" s="33">
        <v>0</v>
      </c>
      <c r="R40" s="50">
        <v>0</v>
      </c>
      <c r="S40" s="33">
        <v>0</v>
      </c>
      <c r="T40" s="33">
        <f t="shared" ref="T40" si="107">SUM(U40:X40)</f>
        <v>7326.9999999999991</v>
      </c>
      <c r="U40" s="33">
        <v>0</v>
      </c>
      <c r="V40" s="33">
        <f>5344.7-281.3</f>
        <v>5063.3999999999996</v>
      </c>
      <c r="W40" s="33">
        <f>3375.6-3094.3+652.2-15+1345.1</f>
        <v>2263.5999999999995</v>
      </c>
      <c r="X40" s="33">
        <v>0</v>
      </c>
      <c r="Y40" s="39">
        <f t="shared" ref="Y40" si="108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09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0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1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2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3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4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5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157</v>
      </c>
      <c r="B41" s="29" t="s">
        <v>253</v>
      </c>
      <c r="C41" s="30" t="s">
        <v>24</v>
      </c>
      <c r="D41" s="30" t="s">
        <v>57</v>
      </c>
      <c r="E41" s="31">
        <f t="shared" si="101"/>
        <v>3797.3</v>
      </c>
      <c r="F41" s="31">
        <f t="shared" si="102"/>
        <v>0</v>
      </c>
      <c r="G41" s="31">
        <f t="shared" si="103"/>
        <v>2392.1999999999998</v>
      </c>
      <c r="H41" s="31">
        <f t="shared" si="104"/>
        <v>1405.1000000000001</v>
      </c>
      <c r="I41" s="31">
        <f t="shared" si="105"/>
        <v>0</v>
      </c>
      <c r="J41" s="50">
        <f t="shared" si="106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1"/>
        <v>0</v>
      </c>
      <c r="P41" s="33">
        <v>0</v>
      </c>
      <c r="Q41" s="33">
        <v>0</v>
      </c>
      <c r="R41" s="41">
        <f>3615.4-3376.8-238.6</f>
        <v>0</v>
      </c>
      <c r="S41" s="33">
        <v>0</v>
      </c>
      <c r="T41" s="33">
        <f t="shared" ref="T41" si="116">SUM(U41:X41)</f>
        <v>3797.3</v>
      </c>
      <c r="U41" s="33">
        <v>0</v>
      </c>
      <c r="V41" s="33">
        <f>2392.1+0.1</f>
        <v>2392.1999999999998</v>
      </c>
      <c r="W41" s="33">
        <f>1787.1-1661.2+998.1-0.1+281.2</f>
        <v>1405.1000000000001</v>
      </c>
      <c r="X41" s="33">
        <v>0</v>
      </c>
      <c r="Y41" s="39">
        <f t="shared" ref="Y41" si="117">SUM(Z41:AC41)</f>
        <v>0</v>
      </c>
      <c r="Z41" s="33">
        <v>0</v>
      </c>
      <c r="AA41" s="33">
        <v>0</v>
      </c>
      <c r="AB41" s="33">
        <v>0</v>
      </c>
      <c r="AC41" s="33">
        <v>0</v>
      </c>
      <c r="AD41" s="39">
        <f t="shared" ref="AD41" si="118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19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0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1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2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3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4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158</v>
      </c>
      <c r="B42" s="29" t="s">
        <v>254</v>
      </c>
      <c r="C42" s="30" t="s">
        <v>24</v>
      </c>
      <c r="D42" s="30" t="s">
        <v>57</v>
      </c>
      <c r="E42" s="31">
        <f t="shared" si="101"/>
        <v>6674.7999999999993</v>
      </c>
      <c r="F42" s="31">
        <f t="shared" si="102"/>
        <v>0</v>
      </c>
      <c r="G42" s="31">
        <f t="shared" si="103"/>
        <v>5344.7</v>
      </c>
      <c r="H42" s="31">
        <f t="shared" si="104"/>
        <v>1330.1</v>
      </c>
      <c r="I42" s="31">
        <f t="shared" si="105"/>
        <v>0</v>
      </c>
      <c r="J42" s="50">
        <f t="shared" si="106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1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5">SUM(U42:X42)</f>
        <v>6674.7999999999993</v>
      </c>
      <c r="U42" s="33">
        <v>0</v>
      </c>
      <c r="V42" s="33">
        <v>5344.7</v>
      </c>
      <c r="W42" s="33">
        <f>281.3+1048.8</f>
        <v>1330.1</v>
      </c>
      <c r="X42" s="33">
        <v>0</v>
      </c>
      <c r="Y42" s="39">
        <f t="shared" ref="Y42" si="126">SUM(Z42:AC42)</f>
        <v>0</v>
      </c>
      <c r="Z42" s="33">
        <v>0</v>
      </c>
      <c r="AA42" s="33">
        <v>0</v>
      </c>
      <c r="AB42" s="33">
        <v>0</v>
      </c>
      <c r="AC42" s="33">
        <v>0</v>
      </c>
      <c r="AD42" s="39">
        <f t="shared" ref="AD42" si="127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8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29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0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1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2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3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159</v>
      </c>
      <c r="B43" s="29" t="s">
        <v>255</v>
      </c>
      <c r="C43" s="30" t="s">
        <v>24</v>
      </c>
      <c r="D43" s="30" t="s">
        <v>57</v>
      </c>
      <c r="E43" s="31">
        <f t="shared" si="101"/>
        <v>6315.2</v>
      </c>
      <c r="F43" s="31">
        <f t="shared" si="102"/>
        <v>0</v>
      </c>
      <c r="G43" s="31">
        <f t="shared" si="103"/>
        <v>5344.7</v>
      </c>
      <c r="H43" s="31">
        <f t="shared" si="104"/>
        <v>970.49999999999977</v>
      </c>
      <c r="I43" s="31">
        <f t="shared" si="105"/>
        <v>0</v>
      </c>
      <c r="J43" s="50">
        <f t="shared" si="106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1"/>
        <v>0</v>
      </c>
      <c r="P43" s="33">
        <v>0</v>
      </c>
      <c r="Q43" s="33">
        <v>0</v>
      </c>
      <c r="R43" s="41">
        <f>6751.2-6751.2</f>
        <v>0</v>
      </c>
      <c r="S43" s="33">
        <v>0</v>
      </c>
      <c r="T43" s="33">
        <f t="shared" ref="T43" si="134">SUM(U43:X43)</f>
        <v>6315.2</v>
      </c>
      <c r="U43" s="33">
        <v>0</v>
      </c>
      <c r="V43" s="33">
        <v>5344.7</v>
      </c>
      <c r="W43" s="33">
        <f>3375.6-3094.3+689.2</f>
        <v>970.49999999999977</v>
      </c>
      <c r="X43" s="33">
        <v>0</v>
      </c>
      <c r="Y43" s="39">
        <f t="shared" ref="Y43" si="135">SUM(Z43:AC43)</f>
        <v>0</v>
      </c>
      <c r="Z43" s="33">
        <v>0</v>
      </c>
      <c r="AA43" s="33">
        <v>0</v>
      </c>
      <c r="AB43" s="33">
        <v>0</v>
      </c>
      <c r="AC43" s="33">
        <v>0</v>
      </c>
      <c r="AD43" s="39">
        <f t="shared" ref="AD43" si="136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7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8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39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0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1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2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160</v>
      </c>
      <c r="B44" s="29" t="s">
        <v>256</v>
      </c>
      <c r="C44" s="30" t="s">
        <v>24</v>
      </c>
      <c r="D44" s="30" t="s">
        <v>57</v>
      </c>
      <c r="E44" s="31">
        <f t="shared" si="101"/>
        <v>9052.4999999999982</v>
      </c>
      <c r="F44" s="31">
        <f t="shared" si="102"/>
        <v>0</v>
      </c>
      <c r="G44" s="31">
        <f t="shared" si="103"/>
        <v>0</v>
      </c>
      <c r="H44" s="31">
        <f t="shared" si="104"/>
        <v>9052.4999999999982</v>
      </c>
      <c r="I44" s="31">
        <f t="shared" si="105"/>
        <v>0</v>
      </c>
      <c r="J44" s="50">
        <f t="shared" si="106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1"/>
        <v>3930.6999999999994</v>
      </c>
      <c r="P44" s="33">
        <v>0</v>
      </c>
      <c r="Q44" s="33">
        <v>0</v>
      </c>
      <c r="R44" s="41">
        <f>2770.2+1399.1-238.6</f>
        <v>3930.6999999999994</v>
      </c>
      <c r="S44" s="33">
        <v>0</v>
      </c>
      <c r="T44" s="33">
        <f t="shared" ref="T44" si="143">SUM(U44:X44)</f>
        <v>5121.7999999999993</v>
      </c>
      <c r="U44" s="33">
        <v>0</v>
      </c>
      <c r="V44" s="33">
        <v>0</v>
      </c>
      <c r="W44" s="33">
        <f>507.9+4613.9</f>
        <v>5121.7999999999993</v>
      </c>
      <c r="X44" s="33">
        <v>0</v>
      </c>
      <c r="Y44" s="39">
        <f t="shared" ref="Y44" si="144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5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6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7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8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49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0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1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161</v>
      </c>
      <c r="B45" s="29" t="s">
        <v>257</v>
      </c>
      <c r="C45" s="30" t="s">
        <v>24</v>
      </c>
      <c r="D45" s="30" t="s">
        <v>57</v>
      </c>
      <c r="E45" s="31">
        <f t="shared" si="101"/>
        <v>6913.5</v>
      </c>
      <c r="F45" s="31">
        <f t="shared" si="102"/>
        <v>0</v>
      </c>
      <c r="G45" s="31">
        <f t="shared" si="103"/>
        <v>5344.7</v>
      </c>
      <c r="H45" s="31">
        <f t="shared" si="104"/>
        <v>1568.8</v>
      </c>
      <c r="I45" s="31">
        <f t="shared" si="105"/>
        <v>0</v>
      </c>
      <c r="J45" s="50">
        <f t="shared" si="106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1"/>
        <v>0</v>
      </c>
      <c r="P45" s="33">
        <v>0</v>
      </c>
      <c r="Q45" s="33">
        <f>5344.7-5344.7</f>
        <v>0</v>
      </c>
      <c r="R45" s="41">
        <f>281.3+4662.7-4662.7-281.3</f>
        <v>0</v>
      </c>
      <c r="S45" s="33">
        <v>0</v>
      </c>
      <c r="T45" s="33">
        <f t="shared" ref="T45" si="152">SUM(U45:X45)</f>
        <v>6913.5</v>
      </c>
      <c r="U45" s="33">
        <v>0</v>
      </c>
      <c r="V45" s="33">
        <v>5344.7</v>
      </c>
      <c r="W45" s="33">
        <f>281.3+1287.5</f>
        <v>1568.8</v>
      </c>
      <c r="X45" s="33">
        <v>0</v>
      </c>
      <c r="Y45" s="39">
        <f t="shared" ref="Y45" si="153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" si="154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55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56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57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58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59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0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162</v>
      </c>
      <c r="B46" s="29" t="s">
        <v>258</v>
      </c>
      <c r="C46" s="30" t="s">
        <v>24</v>
      </c>
      <c r="D46" s="30" t="s">
        <v>57</v>
      </c>
      <c r="E46" s="31">
        <f t="shared" si="101"/>
        <v>7899.1</v>
      </c>
      <c r="F46" s="31">
        <f t="shared" si="102"/>
        <v>0</v>
      </c>
      <c r="G46" s="31">
        <f t="shared" si="103"/>
        <v>5344.7</v>
      </c>
      <c r="H46" s="31">
        <f t="shared" si="104"/>
        <v>2554.4</v>
      </c>
      <c r="I46" s="31">
        <f t="shared" si="105"/>
        <v>0</v>
      </c>
      <c r="J46" s="50">
        <f t="shared" si="106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1"/>
        <v>0</v>
      </c>
      <c r="P46" s="33">
        <v>0</v>
      </c>
      <c r="Q46" s="33">
        <f>5344.7-5344.7</f>
        <v>0</v>
      </c>
      <c r="R46" s="41">
        <f>281.3+4662.7-4066.2-596.5-281.3</f>
        <v>0</v>
      </c>
      <c r="S46" s="33">
        <v>0</v>
      </c>
      <c r="T46" s="33">
        <f t="shared" ref="T46" si="161">SUM(U46:X46)</f>
        <v>7899.1</v>
      </c>
      <c r="U46" s="33">
        <v>0</v>
      </c>
      <c r="V46" s="33">
        <v>5344.7</v>
      </c>
      <c r="W46" s="33">
        <f>1157.4+281.3+1115.7</f>
        <v>2554.4</v>
      </c>
      <c r="X46" s="33">
        <v>0</v>
      </c>
      <c r="Y46" s="39">
        <f t="shared" ref="Y46" si="162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3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4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5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6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7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8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69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163</v>
      </c>
      <c r="B47" s="29" t="s">
        <v>259</v>
      </c>
      <c r="C47" s="30" t="s">
        <v>24</v>
      </c>
      <c r="D47" s="30" t="s">
        <v>280</v>
      </c>
      <c r="E47" s="31">
        <f t="shared" si="101"/>
        <v>641.20000000000005</v>
      </c>
      <c r="F47" s="31">
        <f t="shared" si="102"/>
        <v>0</v>
      </c>
      <c r="G47" s="31">
        <f t="shared" si="103"/>
        <v>0</v>
      </c>
      <c r="H47" s="31">
        <f t="shared" si="104"/>
        <v>641.20000000000005</v>
      </c>
      <c r="I47" s="31">
        <f t="shared" si="105"/>
        <v>0</v>
      </c>
      <c r="J47" s="50">
        <f t="shared" si="106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91"/>
        <v>0</v>
      </c>
      <c r="P47" s="33">
        <v>0</v>
      </c>
      <c r="Q47" s="33">
        <v>0</v>
      </c>
      <c r="R47" s="41">
        <f>357.9-357.9</f>
        <v>0</v>
      </c>
      <c r="S47" s="33">
        <v>0</v>
      </c>
      <c r="T47" s="33">
        <f t="shared" ref="T47" si="170">SUM(U47:X47)</f>
        <v>641.20000000000005</v>
      </c>
      <c r="U47" s="33">
        <v>0</v>
      </c>
      <c r="V47" s="33">
        <v>0</v>
      </c>
      <c r="W47" s="33">
        <f>541.2+100</f>
        <v>641.20000000000005</v>
      </c>
      <c r="X47" s="33">
        <v>0</v>
      </c>
      <c r="Y47" s="39">
        <f t="shared" ref="Y47" si="171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2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3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74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75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76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77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78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164</v>
      </c>
      <c r="B48" s="29" t="s">
        <v>249</v>
      </c>
      <c r="C48" s="30" t="s">
        <v>24</v>
      </c>
      <c r="D48" s="30" t="s">
        <v>57</v>
      </c>
      <c r="E48" s="31">
        <f t="shared" si="101"/>
        <v>6681.7</v>
      </c>
      <c r="F48" s="31">
        <f t="shared" si="102"/>
        <v>0</v>
      </c>
      <c r="G48" s="31">
        <f t="shared" si="103"/>
        <v>0</v>
      </c>
      <c r="H48" s="31">
        <f t="shared" si="104"/>
        <v>6681.7</v>
      </c>
      <c r="I48" s="31">
        <f t="shared" si="105"/>
        <v>0</v>
      </c>
      <c r="J48" s="50">
        <f t="shared" si="106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91"/>
        <v>0</v>
      </c>
      <c r="P48" s="33">
        <v>0</v>
      </c>
      <c r="Q48" s="33">
        <v>0</v>
      </c>
      <c r="R48" s="41">
        <f>119.3-119.3</f>
        <v>0</v>
      </c>
      <c r="S48" s="33">
        <v>0</v>
      </c>
      <c r="T48" s="33">
        <f t="shared" ref="T48:T55" si="179">SUM(U48:X48)</f>
        <v>6681.7</v>
      </c>
      <c r="U48" s="33">
        <v>0</v>
      </c>
      <c r="V48" s="33">
        <v>0</v>
      </c>
      <c r="W48" s="33">
        <f>471.5+6210.2</f>
        <v>6681.7</v>
      </c>
      <c r="X48" s="33">
        <v>0</v>
      </c>
      <c r="Y48" s="39">
        <f t="shared" ref="Y48:Y55" si="180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:AD55" si="181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:AI55" si="182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:AN55" si="183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:AS55" si="184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:AX55" si="185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:BC55" si="186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:BH55" si="187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165</v>
      </c>
      <c r="B49" s="29" t="s">
        <v>260</v>
      </c>
      <c r="C49" s="30" t="s">
        <v>24</v>
      </c>
      <c r="D49" s="30" t="s">
        <v>57</v>
      </c>
      <c r="E49" s="31">
        <f t="shared" si="101"/>
        <v>4551.6000000000004</v>
      </c>
      <c r="F49" s="31">
        <f t="shared" si="102"/>
        <v>0</v>
      </c>
      <c r="G49" s="31">
        <f t="shared" si="103"/>
        <v>3830.9</v>
      </c>
      <c r="H49" s="31">
        <f t="shared" si="104"/>
        <v>720.69999999999982</v>
      </c>
      <c r="I49" s="31">
        <f t="shared" si="105"/>
        <v>0</v>
      </c>
      <c r="J49" s="50">
        <f t="shared" si="106"/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si="91"/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188">SUM(U49:X49)</f>
        <v>4551.6000000000004</v>
      </c>
      <c r="U49" s="33">
        <v>0</v>
      </c>
      <c r="V49" s="33">
        <f>3830.8+0.1</f>
        <v>3830.9</v>
      </c>
      <c r="W49" s="33">
        <f>2531.6-2329.9-0.1+519.1</f>
        <v>720.69999999999982</v>
      </c>
      <c r="X49" s="33">
        <v>0</v>
      </c>
      <c r="Y49" s="39">
        <f t="shared" ref="Y49" si="189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190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191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192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193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194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195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196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166</v>
      </c>
      <c r="B50" s="29" t="s">
        <v>286</v>
      </c>
      <c r="C50" s="30" t="s">
        <v>24</v>
      </c>
      <c r="D50" s="30" t="s">
        <v>57</v>
      </c>
      <c r="E50" s="31">
        <f t="shared" ref="E50" si="197">J50+O50+T50+Y50+AD50+AI50+AN50+AS50+AX50</f>
        <v>5518.9</v>
      </c>
      <c r="F50" s="31">
        <f t="shared" ref="F50" si="198">K50+P50+U50+Z50+AE50+AJ50+AO50+AT50+AY50</f>
        <v>0</v>
      </c>
      <c r="G50" s="31">
        <f t="shared" ref="G50" si="199">L50+Q50+V50+AA50+AF50+AK50+AP50+AU50+AZ50</f>
        <v>0</v>
      </c>
      <c r="H50" s="31">
        <f t="shared" ref="H50" si="200">M50+R50+W50+AB50+AG50+AL50+AQ50+AV50+BA50</f>
        <v>5518.9</v>
      </c>
      <c r="I50" s="31">
        <f t="shared" ref="I50" si="201">N50+S50+X50+AC50+AH50+AM50+AR50+AW50+BB50</f>
        <v>0</v>
      </c>
      <c r="J50" s="50">
        <f t="shared" ref="J50" si="202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03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04">SUM(U50:X50)</f>
        <v>5518.9</v>
      </c>
      <c r="U50" s="33">
        <v>0</v>
      </c>
      <c r="V50" s="33">
        <v>0</v>
      </c>
      <c r="W50" s="33">
        <v>5518.9</v>
      </c>
      <c r="X50" s="33">
        <v>0</v>
      </c>
      <c r="Y50" s="39">
        <f t="shared" ref="Y50" si="205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06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07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08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09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10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11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12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167</v>
      </c>
      <c r="B51" s="29" t="s">
        <v>292</v>
      </c>
      <c r="C51" s="30" t="s">
        <v>24</v>
      </c>
      <c r="D51" s="30" t="s">
        <v>57</v>
      </c>
      <c r="E51" s="31">
        <f t="shared" ref="E51" si="213">J51+O51+T51+Y51+AD51+AI51+AN51+AS51+AX51</f>
        <v>4655.3999999999996</v>
      </c>
      <c r="F51" s="31">
        <f t="shared" ref="F51" si="214">K51+P51+U51+Z51+AE51+AJ51+AO51+AT51+AY51</f>
        <v>0</v>
      </c>
      <c r="G51" s="31">
        <f t="shared" ref="G51" si="215">L51+Q51+V51+AA51+AF51+AK51+AP51+AU51+AZ51</f>
        <v>0</v>
      </c>
      <c r="H51" s="31">
        <f t="shared" ref="H51" si="216">M51+R51+W51+AB51+AG51+AL51+AQ51+AV51+BA51</f>
        <v>4655.3999999999996</v>
      </c>
      <c r="I51" s="31">
        <f t="shared" ref="I51" si="217">N51+S51+X51+AC51+AH51+AM51+AR51+AW51+BB51</f>
        <v>0</v>
      </c>
      <c r="J51" s="50">
        <f t="shared" ref="J51" si="218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19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20">SUM(U51:X51)</f>
        <v>4655.3999999999996</v>
      </c>
      <c r="U51" s="33">
        <v>0</v>
      </c>
      <c r="V51" s="33">
        <v>0</v>
      </c>
      <c r="W51" s="33">
        <v>4655.3999999999996</v>
      </c>
      <c r="X51" s="33">
        <v>0</v>
      </c>
      <c r="Y51" s="39">
        <f t="shared" ref="Y51" si="221">SUM(Z51:AC51)</f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ref="AD51" si="222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23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24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25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26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27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28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168</v>
      </c>
      <c r="B52" s="8" t="s">
        <v>173</v>
      </c>
      <c r="C52" s="30" t="s">
        <v>24</v>
      </c>
      <c r="D52" s="30" t="s">
        <v>95</v>
      </c>
      <c r="E52" s="31">
        <f t="shared" ref="E52:I55" si="229">J52+O52+T52+Y52+AD52+AI52+AN52+AS52+AX52</f>
        <v>5400</v>
      </c>
      <c r="F52" s="31">
        <f t="shared" si="229"/>
        <v>0</v>
      </c>
      <c r="G52" s="31">
        <f t="shared" si="229"/>
        <v>0</v>
      </c>
      <c r="H52" s="31">
        <f t="shared" si="229"/>
        <v>5346</v>
      </c>
      <c r="I52" s="31">
        <f t="shared" si="229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91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9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80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81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2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3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4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5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6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7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49.5" x14ac:dyDescent="0.25">
      <c r="A53" s="28" t="s">
        <v>169</v>
      </c>
      <c r="B53" s="9" t="s">
        <v>174</v>
      </c>
      <c r="C53" s="30" t="s">
        <v>24</v>
      </c>
      <c r="D53" s="30" t="s">
        <v>95</v>
      </c>
      <c r="E53" s="31">
        <f t="shared" si="229"/>
        <v>1800</v>
      </c>
      <c r="F53" s="31">
        <f t="shared" si="229"/>
        <v>0</v>
      </c>
      <c r="G53" s="31">
        <f t="shared" si="229"/>
        <v>0</v>
      </c>
      <c r="H53" s="31">
        <f t="shared" si="229"/>
        <v>1782</v>
      </c>
      <c r="I53" s="31">
        <f t="shared" si="229"/>
        <v>18</v>
      </c>
      <c r="J53" s="32">
        <f t="shared" ref="J53:J55" si="230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91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9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80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81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2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3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4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5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6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7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170</v>
      </c>
      <c r="B54" s="9" t="s">
        <v>175</v>
      </c>
      <c r="C54" s="30" t="s">
        <v>24</v>
      </c>
      <c r="D54" s="30" t="s">
        <v>95</v>
      </c>
      <c r="E54" s="31">
        <f t="shared" si="229"/>
        <v>1800</v>
      </c>
      <c r="F54" s="31">
        <f t="shared" si="229"/>
        <v>0</v>
      </c>
      <c r="G54" s="31">
        <f t="shared" si="229"/>
        <v>0</v>
      </c>
      <c r="H54" s="31">
        <f t="shared" si="229"/>
        <v>1782</v>
      </c>
      <c r="I54" s="31">
        <f t="shared" si="229"/>
        <v>18</v>
      </c>
      <c r="J54" s="32">
        <f t="shared" si="230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91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9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80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81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2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3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4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5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6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7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49.5" x14ac:dyDescent="0.25">
      <c r="A55" s="28" t="s">
        <v>171</v>
      </c>
      <c r="B55" s="9" t="s">
        <v>176</v>
      </c>
      <c r="C55" s="30" t="s">
        <v>24</v>
      </c>
      <c r="D55" s="30" t="s">
        <v>95</v>
      </c>
      <c r="E55" s="31">
        <f t="shared" si="229"/>
        <v>3024</v>
      </c>
      <c r="F55" s="31">
        <f t="shared" si="229"/>
        <v>0</v>
      </c>
      <c r="G55" s="31">
        <f t="shared" si="229"/>
        <v>0</v>
      </c>
      <c r="H55" s="31">
        <f t="shared" si="229"/>
        <v>2993.8</v>
      </c>
      <c r="I55" s="31">
        <f t="shared" si="229"/>
        <v>30.2</v>
      </c>
      <c r="J55" s="32">
        <f t="shared" si="230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31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9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80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81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2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3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4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5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6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7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172</v>
      </c>
      <c r="B56" s="29" t="s">
        <v>142</v>
      </c>
      <c r="C56" s="30" t="s">
        <v>24</v>
      </c>
      <c r="D56" s="30" t="s">
        <v>95</v>
      </c>
      <c r="E56" s="31">
        <f>J56+O56+T56+Y56+AD56+AI56+AN56+AS56+AX56</f>
        <v>460</v>
      </c>
      <c r="F56" s="31">
        <f t="shared" ref="F56" si="232">K56+P56+U56+Z56+AE56+AJ56+AO56+AT56+AY56</f>
        <v>0</v>
      </c>
      <c r="G56" s="31">
        <f t="shared" ref="G56" si="233">L56+Q56+V56+AA56+AF56+AK56+AP56+AU56+AZ56</f>
        <v>0</v>
      </c>
      <c r="H56" s="31">
        <f t="shared" ref="H56" si="234">M56+R56+W56+AB56+AG56+AL56+AQ56+AV56+BA56</f>
        <v>455.4</v>
      </c>
      <c r="I56" s="31">
        <f t="shared" ref="I56" si="235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36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194</v>
      </c>
      <c r="B57" s="29" t="s">
        <v>143</v>
      </c>
      <c r="C57" s="30" t="s">
        <v>24</v>
      </c>
      <c r="D57" s="30" t="s">
        <v>95</v>
      </c>
      <c r="E57" s="31">
        <f t="shared" ref="E57" si="237">J57+O57+T57+Y57+AD57+AI57+AN57+AS57+AX57</f>
        <v>80</v>
      </c>
      <c r="F57" s="31">
        <f t="shared" ref="F57" si="238">K57+P57+U57+Z57+AE57+AJ57+AO57+AT57+AY57</f>
        <v>0</v>
      </c>
      <c r="G57" s="31">
        <f t="shared" ref="G57" si="239">L57+Q57+V57+AA57+AF57+AK57+AP57+AU57+AZ57</f>
        <v>0</v>
      </c>
      <c r="H57" s="31">
        <f t="shared" ref="H57" si="240">M57+R57+W57+AB57+AG57+AL57+AQ57+AV57+BA57</f>
        <v>79.2</v>
      </c>
      <c r="I57" s="31">
        <f t="shared" ref="I57" si="241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42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195</v>
      </c>
      <c r="B58" s="43" t="s">
        <v>144</v>
      </c>
      <c r="C58" s="30" t="s">
        <v>24</v>
      </c>
      <c r="D58" s="30" t="s">
        <v>95</v>
      </c>
      <c r="E58" s="31">
        <f t="shared" ref="E58:E60" si="243">J58+O58+T58+Y58+AD58+AI58+AN58+AS58+AX58</f>
        <v>80</v>
      </c>
      <c r="F58" s="31">
        <f t="shared" ref="F58:F60" si="244">K58+P58+U58+Z58+AE58+AJ58+AO58+AT58+AY58</f>
        <v>0</v>
      </c>
      <c r="G58" s="31">
        <f t="shared" ref="G58:G60" si="245">L58+Q58+V58+AA58+AF58+AK58+AP58+AU58+AZ58</f>
        <v>0</v>
      </c>
      <c r="H58" s="31">
        <f t="shared" ref="H58:H60" si="246">M58+R58+W58+AB58+AG58+AL58+AQ58+AV58+BA58</f>
        <v>79.2</v>
      </c>
      <c r="I58" s="31">
        <f t="shared" ref="I58:I60" si="247">N58+S58+X58+AC58+AH58+AM58+AR58+AW58+BB58</f>
        <v>0.8</v>
      </c>
      <c r="J58" s="32">
        <f t="shared" ref="J58:J60" si="248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49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196</v>
      </c>
      <c r="B59" s="43" t="s">
        <v>145</v>
      </c>
      <c r="C59" s="30" t="s">
        <v>24</v>
      </c>
      <c r="D59" s="30" t="s">
        <v>95</v>
      </c>
      <c r="E59" s="31">
        <f t="shared" si="243"/>
        <v>80</v>
      </c>
      <c r="F59" s="31">
        <f t="shared" si="244"/>
        <v>0</v>
      </c>
      <c r="G59" s="31">
        <f t="shared" si="245"/>
        <v>0</v>
      </c>
      <c r="H59" s="31">
        <f t="shared" si="246"/>
        <v>79.2</v>
      </c>
      <c r="I59" s="31">
        <f t="shared" si="247"/>
        <v>0.8</v>
      </c>
      <c r="J59" s="32">
        <f t="shared" si="248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49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49.5" x14ac:dyDescent="0.25">
      <c r="A60" s="28" t="s">
        <v>197</v>
      </c>
      <c r="B60" s="43" t="s">
        <v>146</v>
      </c>
      <c r="C60" s="30" t="s">
        <v>24</v>
      </c>
      <c r="D60" s="30" t="s">
        <v>95</v>
      </c>
      <c r="E60" s="31">
        <f t="shared" si="243"/>
        <v>80</v>
      </c>
      <c r="F60" s="31">
        <f t="shared" si="244"/>
        <v>0</v>
      </c>
      <c r="G60" s="31">
        <f t="shared" si="245"/>
        <v>0</v>
      </c>
      <c r="H60" s="31">
        <f t="shared" si="246"/>
        <v>79.2</v>
      </c>
      <c r="I60" s="31">
        <f t="shared" si="247"/>
        <v>0.8</v>
      </c>
      <c r="J60" s="32">
        <f t="shared" si="248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49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281</v>
      </c>
      <c r="B61" s="43" t="s">
        <v>208</v>
      </c>
      <c r="C61" s="30" t="s">
        <v>24</v>
      </c>
      <c r="D61" s="30" t="s">
        <v>38</v>
      </c>
      <c r="E61" s="31">
        <f t="shared" ref="E61" si="250">J61+O61+T61+Y61+AD61+AI61+AN61+AS61+AX61</f>
        <v>1875.8</v>
      </c>
      <c r="F61" s="31">
        <f t="shared" ref="F61" si="251">K61+P61+U61+Z61+AE61+AJ61+AO61+AT61+AY61</f>
        <v>0</v>
      </c>
      <c r="G61" s="31">
        <f t="shared" ref="G61" si="252">L61+Q61+V61+AA61+AF61+AK61+AP61+AU61+AZ61</f>
        <v>0</v>
      </c>
      <c r="H61" s="31">
        <f t="shared" ref="H61" si="253">M61+R61+W61+AB61+AG61+AL61+AQ61+AV61+BA61</f>
        <v>1875.8</v>
      </c>
      <c r="I61" s="31">
        <f t="shared" ref="I61" si="254">N61+S61+X61+AC61+AH61+AM61+AR61+AW61+BB61</f>
        <v>0</v>
      </c>
      <c r="J61" s="33">
        <f t="shared" ref="J61:J64" si="255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49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56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57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58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59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60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61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62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63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64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284</v>
      </c>
      <c r="B62" s="43" t="s">
        <v>213</v>
      </c>
      <c r="C62" s="30" t="s">
        <v>24</v>
      </c>
      <c r="D62" s="30" t="s">
        <v>38</v>
      </c>
      <c r="E62" s="31">
        <f t="shared" ref="E62" si="265">J62+O62+T62+Y62+AD62+AI62+AN62+AS62+AX62</f>
        <v>610.9</v>
      </c>
      <c r="F62" s="31">
        <f t="shared" ref="F62" si="266">K62+P62+U62+Z62+AE62+AJ62+AO62+AT62+AY62</f>
        <v>0</v>
      </c>
      <c r="G62" s="31">
        <f t="shared" ref="G62" si="267">L62+Q62+V62+AA62+AF62+AK62+AP62+AU62+AZ62</f>
        <v>0</v>
      </c>
      <c r="H62" s="31">
        <f t="shared" ref="H62" si="268">M62+R62+W62+AB62+AG62+AL62+AQ62+AV62+BA62</f>
        <v>610.9</v>
      </c>
      <c r="I62" s="31">
        <f t="shared" ref="I62" si="269">N62+S62+X62+AC62+AH62+AM62+AR62+AW62+BB62</f>
        <v>0</v>
      </c>
      <c r="J62" s="33">
        <f t="shared" si="25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0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56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5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5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5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6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6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6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6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6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287</v>
      </c>
      <c r="B63" s="43" t="s">
        <v>282</v>
      </c>
      <c r="C63" s="30" t="s">
        <v>24</v>
      </c>
      <c r="D63" s="30" t="s">
        <v>38</v>
      </c>
      <c r="E63" s="31">
        <f t="shared" ref="E63" si="271">J63+O63+T63+Y63+AD63+AI63+AN63+AS63+AX63</f>
        <v>3900</v>
      </c>
      <c r="F63" s="31">
        <f t="shared" ref="F63" si="272">K63+P63+U63+Z63+AE63+AJ63+AO63+AT63+AY63</f>
        <v>0</v>
      </c>
      <c r="G63" s="31">
        <f t="shared" ref="G63" si="273">L63+Q63+V63+AA63+AF63+AK63+AP63+AU63+AZ63</f>
        <v>0</v>
      </c>
      <c r="H63" s="31">
        <f t="shared" ref="H63" si="274">M63+R63+W63+AB63+AG63+AL63+AQ63+AV63+BA63</f>
        <v>3900</v>
      </c>
      <c r="I63" s="31">
        <f t="shared" ref="I63" si="275">N63+S63+X63+AC63+AH63+AM63+AR63+AW63+BB63</f>
        <v>0</v>
      </c>
      <c r="J63" s="33">
        <f t="shared" si="255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6">R63</f>
        <v>0</v>
      </c>
      <c r="P63" s="33"/>
      <c r="Q63" s="33">
        <v>0</v>
      </c>
      <c r="R63" s="41">
        <v>0</v>
      </c>
      <c r="S63" s="33">
        <v>0</v>
      </c>
      <c r="T63" s="39">
        <f t="shared" si="256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57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58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59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60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61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62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63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64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288</v>
      </c>
      <c r="B64" s="43" t="s">
        <v>285</v>
      </c>
      <c r="C64" s="30" t="s">
        <v>24</v>
      </c>
      <c r="D64" s="30" t="s">
        <v>38</v>
      </c>
      <c r="E64" s="31">
        <f t="shared" ref="E64" si="277">J64+O64+T64+Y64+AD64+AI64+AN64+AS64+AX64</f>
        <v>518</v>
      </c>
      <c r="F64" s="31">
        <f t="shared" ref="F64" si="278">K64+P64+U64+Z64+AE64+AJ64+AO64+AT64+AY64</f>
        <v>0</v>
      </c>
      <c r="G64" s="31">
        <f t="shared" ref="G64" si="279">L64+Q64+V64+AA64+AF64+AK64+AP64+AU64+AZ64</f>
        <v>0</v>
      </c>
      <c r="H64" s="31">
        <f t="shared" ref="H64" si="280">M64+R64+W64+AB64+AG64+AL64+AQ64+AV64+BA64</f>
        <v>518</v>
      </c>
      <c r="I64" s="31">
        <f t="shared" ref="I64" si="281">N64+S64+X64+AC64+AH64+AM64+AR64+AW64+BB64</f>
        <v>0</v>
      </c>
      <c r="J64" s="33">
        <f t="shared" si="255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82">R64</f>
        <v>0</v>
      </c>
      <c r="P64" s="33"/>
      <c r="Q64" s="33">
        <v>0</v>
      </c>
      <c r="R64" s="41">
        <v>0</v>
      </c>
      <c r="S64" s="33">
        <v>0</v>
      </c>
      <c r="T64" s="39">
        <f t="shared" si="256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57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58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59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60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61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62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63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64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290</v>
      </c>
      <c r="B65" s="43" t="s">
        <v>289</v>
      </c>
      <c r="C65" s="30" t="s">
        <v>24</v>
      </c>
      <c r="D65" s="30" t="s">
        <v>57</v>
      </c>
      <c r="E65" s="31">
        <f t="shared" ref="E65" si="283">J65+O65+T65+Y65+AD65+AI65+AN65+AS65+AX65</f>
        <v>576.4</v>
      </c>
      <c r="F65" s="31">
        <f t="shared" ref="F65" si="284">K65+P65+U65+Z65+AE65+AJ65+AO65+AT65+AY65</f>
        <v>0</v>
      </c>
      <c r="G65" s="31">
        <f t="shared" ref="G65" si="285">L65+Q65+V65+AA65+AF65+AK65+AP65+AU65+AZ65</f>
        <v>0</v>
      </c>
      <c r="H65" s="31">
        <f t="shared" ref="H65" si="286">M65+R65+W65+AB65+AG65+AL65+AQ65+AV65+BA65</f>
        <v>576.4</v>
      </c>
      <c r="I65" s="31">
        <f t="shared" ref="I65" si="287">N65+S65+X65+AC65+AH65+AM65+AR65+AW65+BB65</f>
        <v>0</v>
      </c>
      <c r="J65" s="33">
        <f t="shared" ref="J65" si="288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289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290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291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292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293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294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295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296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297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298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293</v>
      </c>
      <c r="B66" s="43" t="s">
        <v>291</v>
      </c>
      <c r="C66" s="30" t="s">
        <v>24</v>
      </c>
      <c r="D66" s="30" t="s">
        <v>57</v>
      </c>
      <c r="E66" s="31">
        <f t="shared" ref="E66" si="299">J66+O66+T66+Y66+AD66+AI66+AN66+AS66+AX66</f>
        <v>1566.1</v>
      </c>
      <c r="F66" s="31">
        <f t="shared" ref="F66" si="300">K66+P66+U66+Z66+AE66+AJ66+AO66+AT66+AY66</f>
        <v>0</v>
      </c>
      <c r="G66" s="31">
        <f t="shared" ref="G66" si="301">L66+Q66+V66+AA66+AF66+AK66+AP66+AU66+AZ66</f>
        <v>0</v>
      </c>
      <c r="H66" s="31">
        <f t="shared" ref="H66" si="302">M66+R66+W66+AB66+AG66+AL66+AQ66+AV66+BA66</f>
        <v>1566.1</v>
      </c>
      <c r="I66" s="31">
        <f t="shared" ref="I66" si="303">N66+S66+X66+AC66+AH66+AM66+AR66+AW66+BB66</f>
        <v>0</v>
      </c>
      <c r="J66" s="33">
        <f t="shared" ref="J66" si="304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05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06">SUM(U66:X66)</f>
        <v>1566.1</v>
      </c>
      <c r="U66" s="33">
        <v>0</v>
      </c>
      <c r="V66" s="33">
        <v>0</v>
      </c>
      <c r="W66" s="41">
        <v>1566.1</v>
      </c>
      <c r="X66" s="33">
        <v>0</v>
      </c>
      <c r="Y66" s="39">
        <f t="shared" ref="Y66" si="307">SUM(Z66:AC66)</f>
        <v>0</v>
      </c>
      <c r="Z66" s="33">
        <v>0</v>
      </c>
      <c r="AA66" s="33">
        <v>0</v>
      </c>
      <c r="AB66" s="33">
        <v>0</v>
      </c>
      <c r="AC66" s="33">
        <v>0</v>
      </c>
      <c r="AD66" s="39">
        <f t="shared" ref="AD66" si="308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09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10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11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12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13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14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101</v>
      </c>
      <c r="B67" s="82" t="s">
        <v>177</v>
      </c>
      <c r="C67" s="83"/>
      <c r="D67" s="84"/>
      <c r="E67" s="39">
        <f>SUM(E68:E78)</f>
        <v>12891.400000000001</v>
      </c>
      <c r="F67" s="39">
        <f t="shared" ref="F67:J67" si="315">SUM(F68:F78)</f>
        <v>0</v>
      </c>
      <c r="G67" s="39">
        <f t="shared" si="315"/>
        <v>0</v>
      </c>
      <c r="H67" s="39">
        <f t="shared" si="315"/>
        <v>12891.400000000001</v>
      </c>
      <c r="I67" s="39">
        <f t="shared" si="315"/>
        <v>0</v>
      </c>
      <c r="J67" s="39">
        <f t="shared" si="315"/>
        <v>4245.1000000000004</v>
      </c>
      <c r="K67" s="39">
        <f t="shared" ref="K67" si="316">SUM(K68:K78)</f>
        <v>0</v>
      </c>
      <c r="L67" s="39">
        <f t="shared" ref="L67" si="317">SUM(L68:L78)</f>
        <v>0</v>
      </c>
      <c r="M67" s="39">
        <f t="shared" ref="M67" si="318">SUM(M68:M78)</f>
        <v>4245.1000000000004</v>
      </c>
      <c r="N67" s="39">
        <f t="shared" ref="N67:O67" si="319">SUM(N68:N78)</f>
        <v>0</v>
      </c>
      <c r="O67" s="39">
        <f t="shared" si="319"/>
        <v>7630.1</v>
      </c>
      <c r="P67" s="39">
        <f t="shared" ref="P67" si="320">SUM(P68:P78)</f>
        <v>0</v>
      </c>
      <c r="Q67" s="39">
        <f t="shared" ref="Q67" si="321">SUM(Q68:Q78)</f>
        <v>0</v>
      </c>
      <c r="R67" s="39">
        <f>SUM(R68:R78)</f>
        <v>7630.1</v>
      </c>
      <c r="S67" s="39">
        <f t="shared" ref="S67:T67" si="322">SUM(S68:S78)</f>
        <v>0</v>
      </c>
      <c r="T67" s="39">
        <f t="shared" si="322"/>
        <v>1016.2</v>
      </c>
      <c r="U67" s="39">
        <f t="shared" ref="U67" si="323">SUM(U68:U78)</f>
        <v>0</v>
      </c>
      <c r="V67" s="39">
        <f t="shared" ref="V67" si="324">SUM(V68:V78)</f>
        <v>0</v>
      </c>
      <c r="W67" s="39">
        <f t="shared" ref="W67" si="325">SUM(W68:W78)</f>
        <v>1016.2</v>
      </c>
      <c r="X67" s="39">
        <f t="shared" ref="X67:Y67" si="326">SUM(X68:X78)</f>
        <v>0</v>
      </c>
      <c r="Y67" s="39">
        <f t="shared" si="326"/>
        <v>0</v>
      </c>
      <c r="Z67" s="39">
        <f t="shared" ref="Z67" si="327">SUM(Z68:Z78)</f>
        <v>0</v>
      </c>
      <c r="AA67" s="39">
        <f t="shared" ref="AA67" si="328">SUM(AA68:AA78)</f>
        <v>0</v>
      </c>
      <c r="AB67" s="39">
        <f t="shared" ref="AB67" si="329">SUM(AB68:AB78)</f>
        <v>0</v>
      </c>
      <c r="AC67" s="39">
        <f t="shared" ref="AC67:AD67" si="330">SUM(AC68:AC78)</f>
        <v>0</v>
      </c>
      <c r="AD67" s="39">
        <f t="shared" si="330"/>
        <v>0</v>
      </c>
      <c r="AE67" s="39">
        <f t="shared" ref="AE67" si="331">SUM(AE68:AE78)</f>
        <v>0</v>
      </c>
      <c r="AF67" s="39">
        <f t="shared" ref="AF67" si="332">SUM(AF68:AF78)</f>
        <v>0</v>
      </c>
      <c r="AG67" s="39">
        <f t="shared" ref="AG67" si="333">SUM(AG68:AG78)</f>
        <v>0</v>
      </c>
      <c r="AH67" s="39">
        <f t="shared" ref="AH67:AI67" si="334">SUM(AH68:AH78)</f>
        <v>0</v>
      </c>
      <c r="AI67" s="39">
        <f t="shared" si="334"/>
        <v>0</v>
      </c>
      <c r="AJ67" s="39">
        <f t="shared" ref="AJ67" si="335">SUM(AJ68:AJ78)</f>
        <v>0</v>
      </c>
      <c r="AK67" s="39">
        <f t="shared" ref="AK67" si="336">SUM(AK68:AK78)</f>
        <v>0</v>
      </c>
      <c r="AL67" s="39">
        <f t="shared" ref="AL67" si="337">SUM(AL68:AL78)</f>
        <v>0</v>
      </c>
      <c r="AM67" s="39">
        <f t="shared" ref="AM67:AN67" si="338">SUM(AM68:AM78)</f>
        <v>0</v>
      </c>
      <c r="AN67" s="39">
        <f t="shared" si="338"/>
        <v>0</v>
      </c>
      <c r="AO67" s="39">
        <f t="shared" ref="AO67" si="339">SUM(AO68:AO78)</f>
        <v>0</v>
      </c>
      <c r="AP67" s="39">
        <f t="shared" ref="AP67" si="340">SUM(AP68:AP78)</f>
        <v>0</v>
      </c>
      <c r="AQ67" s="39">
        <f t="shared" ref="AQ67" si="341">SUM(AQ68:AQ78)</f>
        <v>0</v>
      </c>
      <c r="AR67" s="39">
        <f t="shared" ref="AR67:AS67" si="342">SUM(AR68:AR78)</f>
        <v>0</v>
      </c>
      <c r="AS67" s="39">
        <f t="shared" si="342"/>
        <v>0</v>
      </c>
      <c r="AT67" s="39">
        <f t="shared" ref="AT67" si="343">SUM(AT68:AT78)</f>
        <v>0</v>
      </c>
      <c r="AU67" s="39">
        <f t="shared" ref="AU67" si="344">SUM(AU68:AU78)</f>
        <v>0</v>
      </c>
      <c r="AV67" s="39">
        <f t="shared" ref="AV67" si="345">SUM(AV68:AV78)</f>
        <v>0</v>
      </c>
      <c r="AW67" s="39">
        <f t="shared" ref="AW67:AX67" si="346">SUM(AW68:AW78)</f>
        <v>0</v>
      </c>
      <c r="AX67" s="39">
        <f t="shared" si="346"/>
        <v>0</v>
      </c>
      <c r="AY67" s="39">
        <f t="shared" ref="AY67" si="347">SUM(AY68:AY78)</f>
        <v>0</v>
      </c>
      <c r="AZ67" s="39">
        <f t="shared" ref="AZ67" si="348">SUM(AZ68:AZ78)</f>
        <v>0</v>
      </c>
      <c r="BA67" s="39">
        <f t="shared" ref="BA67" si="349">SUM(BA68:BA78)</f>
        <v>0</v>
      </c>
      <c r="BB67" s="39">
        <f t="shared" ref="BB67:BC67" si="350">SUM(BB68:BB78)</f>
        <v>0</v>
      </c>
      <c r="BC67" s="39">
        <f t="shared" si="350"/>
        <v>0</v>
      </c>
      <c r="BD67" s="39">
        <f t="shared" ref="BD67" si="351">SUM(BD68:BD78)</f>
        <v>0</v>
      </c>
      <c r="BE67" s="39">
        <f t="shared" ref="BE67" si="352">SUM(BE68:BE78)</f>
        <v>0</v>
      </c>
      <c r="BF67" s="39">
        <f t="shared" ref="BF67" si="353">SUM(BF68:BF78)</f>
        <v>0</v>
      </c>
      <c r="BG67" s="39">
        <f t="shared" ref="BG67:BH67" si="354">SUM(BG68:BG78)</f>
        <v>0</v>
      </c>
      <c r="BH67" s="39">
        <f t="shared" si="354"/>
        <v>0</v>
      </c>
      <c r="BI67" s="39">
        <f t="shared" ref="BI67" si="355">SUM(BI68:BI78)</f>
        <v>0</v>
      </c>
      <c r="BJ67" s="39">
        <f t="shared" ref="BJ67" si="356">SUM(BJ68:BJ78)</f>
        <v>0</v>
      </c>
      <c r="BK67" s="39">
        <f t="shared" ref="BK67" si="357">SUM(BK68:BK78)</f>
        <v>0</v>
      </c>
      <c r="BL67" s="39">
        <f t="shared" ref="BL67" si="358">SUM(BL68:BL78)</f>
        <v>0</v>
      </c>
    </row>
    <row r="68" spans="1:64" ht="33" x14ac:dyDescent="0.25">
      <c r="A68" s="28" t="s">
        <v>178</v>
      </c>
      <c r="B68" s="29" t="s">
        <v>233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59">K68+P68+U68+Z68+AE68+AJ68+AO68+AT68+AY68</f>
        <v>0</v>
      </c>
      <c r="G68" s="31">
        <f t="shared" ref="G68" si="360">L68+Q68+V68+AA68+AF68+AK68+AP68+AU68+AZ68</f>
        <v>0</v>
      </c>
      <c r="H68" s="31">
        <f t="shared" ref="H68" si="361">M68+R68+W68+AB68+AG68+AL68+AQ68+AV68+BA68</f>
        <v>1378.2</v>
      </c>
      <c r="I68" s="31">
        <f t="shared" ref="I68" si="362">N68+S68+X68+AC68+AH68+AM68+AR68+AW68+BB68</f>
        <v>0</v>
      </c>
      <c r="J68" s="33">
        <f t="shared" ref="J68:J76" si="363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179</v>
      </c>
      <c r="B69" s="29" t="s">
        <v>79</v>
      </c>
      <c r="C69" s="30" t="s">
        <v>24</v>
      </c>
      <c r="D69" s="30" t="s">
        <v>38</v>
      </c>
      <c r="E69" s="31">
        <f t="shared" ref="E69" si="364">J69+O69+T69+Y69+AD69+AI69+AN69+AS69+AX69</f>
        <v>3420.5</v>
      </c>
      <c r="F69" s="31">
        <f t="shared" ref="F69" si="365">K69+P69+U69+Z69+AE69+AJ69+AO69+AT69+AY69</f>
        <v>0</v>
      </c>
      <c r="G69" s="31">
        <f t="shared" ref="G69" si="366">L69+Q69+V69+AA69+AF69+AK69+AP69+AU69+AZ69</f>
        <v>0</v>
      </c>
      <c r="H69" s="31">
        <f t="shared" ref="H69" si="367">M69+R69+W69+AB69+AG69+AL69+AQ69+AV69+BA69</f>
        <v>3420.5</v>
      </c>
      <c r="I69" s="31">
        <f t="shared" ref="I69" si="368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180</v>
      </c>
      <c r="B70" s="29" t="s">
        <v>147</v>
      </c>
      <c r="C70" s="30" t="s">
        <v>24</v>
      </c>
      <c r="D70" s="30" t="s">
        <v>38</v>
      </c>
      <c r="E70" s="31">
        <f t="shared" ref="E70" si="369">J70+O70+T70+Y70+AD70+AI70+AN70+AS70+AX70</f>
        <v>723.5</v>
      </c>
      <c r="F70" s="31">
        <f t="shared" ref="F70" si="370">K70+P70+U70+Z70+AE70+AJ70+AO70+AT70+AY70</f>
        <v>0</v>
      </c>
      <c r="G70" s="31">
        <f t="shared" ref="G70" si="371">L70+Q70+V70+AA70+AF70+AK70+AP70+AU70+AZ70</f>
        <v>0</v>
      </c>
      <c r="H70" s="31">
        <f t="shared" ref="H70" si="372">M70+R70+W70+AB70+AG70+AL70+AQ70+AV70+BA70</f>
        <v>723.5</v>
      </c>
      <c r="I70" s="31">
        <f t="shared" ref="I70" si="373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74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75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76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77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78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79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80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81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82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83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181</v>
      </c>
      <c r="B71" s="29" t="s">
        <v>148</v>
      </c>
      <c r="C71" s="30" t="s">
        <v>24</v>
      </c>
      <c r="D71" s="30" t="s">
        <v>38</v>
      </c>
      <c r="E71" s="31">
        <f t="shared" ref="E71" si="384">J71+O71+T71+Y71+AD71+AI71+AN71+AS71+AX71</f>
        <v>796.7</v>
      </c>
      <c r="F71" s="31">
        <f t="shared" ref="F71" si="385">K71+P71+U71+Z71+AE71+AJ71+AO71+AT71+AY71</f>
        <v>0</v>
      </c>
      <c r="G71" s="31">
        <f t="shared" ref="G71" si="386">L71+Q71+V71+AA71+AF71+AK71+AP71+AU71+AZ71</f>
        <v>0</v>
      </c>
      <c r="H71" s="31">
        <f t="shared" ref="H71" si="387">M71+R71+W71+AB71+AG71+AL71+AQ71+AV71+BA71</f>
        <v>796.7</v>
      </c>
      <c r="I71" s="31">
        <f t="shared" ref="I71" si="388">N71+S71+X71+AC71+AH71+AM71+AR71+AW71+BB71</f>
        <v>0</v>
      </c>
      <c r="J71" s="32">
        <f t="shared" ref="J71" si="389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390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75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76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77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78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79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80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81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82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83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182</v>
      </c>
      <c r="B72" s="29" t="s">
        <v>269</v>
      </c>
      <c r="C72" s="30" t="s">
        <v>24</v>
      </c>
      <c r="D72" s="30" t="s">
        <v>38</v>
      </c>
      <c r="E72" s="31">
        <f t="shared" ref="E72" si="391">J72+O72+T72+Y72+AD72+AI72+AN72+AS72+AX72</f>
        <v>2335.8000000000002</v>
      </c>
      <c r="F72" s="31">
        <f t="shared" ref="F72" si="392">K72+P72+U72+Z72+AE72+AJ72+AO72+AT72+AY72</f>
        <v>0</v>
      </c>
      <c r="G72" s="31">
        <f t="shared" ref="G72" si="393">L72+Q72+V72+AA72+AF72+AK72+AP72+AU72+AZ72</f>
        <v>0</v>
      </c>
      <c r="H72" s="31">
        <f t="shared" ref="H72" si="394">M72+R72+W72+AB72+AG72+AL72+AQ72+AV72+BA72</f>
        <v>2335.8000000000002</v>
      </c>
      <c r="I72" s="31">
        <f t="shared" ref="I72" si="395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396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75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76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77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78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79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80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81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82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83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183</v>
      </c>
      <c r="B73" s="29" t="s">
        <v>69</v>
      </c>
      <c r="C73" s="30" t="s">
        <v>24</v>
      </c>
      <c r="D73" s="30" t="s">
        <v>38</v>
      </c>
      <c r="E73" s="31">
        <f t="shared" ref="E73" si="397">J73+O73+T73+Y73+AD73+AI73+AN73+AS73+AX73</f>
        <v>1686.1</v>
      </c>
      <c r="F73" s="31">
        <f t="shared" ref="F73" si="398">K73+P73+U73+Z73+AE73+AJ73+AO73+AT73+AY73</f>
        <v>0</v>
      </c>
      <c r="G73" s="31">
        <f t="shared" ref="G73" si="399">L73+Q73+V73+AA73+AF73+AK73+AP73+AU73+AZ73</f>
        <v>0</v>
      </c>
      <c r="H73" s="31">
        <f t="shared" ref="H73" si="400">M73+R73+W73+AB73+AG73+AL73+AQ73+AV73+BA73</f>
        <v>1686.1</v>
      </c>
      <c r="I73" s="31">
        <f t="shared" ref="I73" si="401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184</v>
      </c>
      <c r="B74" s="29" t="s">
        <v>77</v>
      </c>
      <c r="C74" s="30" t="s">
        <v>24</v>
      </c>
      <c r="D74" s="30" t="s">
        <v>38</v>
      </c>
      <c r="E74" s="31">
        <f t="shared" ref="E74" si="402">J74+O74+T74+Y74+AD74+AI74+AN74+AS74+AX74</f>
        <v>1297.5</v>
      </c>
      <c r="F74" s="31">
        <f t="shared" ref="F74" si="403">K74+P74+U74+Z74+AE74+AJ74+AO74+AT74+AY74</f>
        <v>0</v>
      </c>
      <c r="G74" s="31">
        <f t="shared" ref="G74" si="404">L74+Q74+V74+AA74+AF74+AK74+AP74+AU74+AZ74</f>
        <v>0</v>
      </c>
      <c r="H74" s="31">
        <f t="shared" ref="H74" si="405">M74+R74+W74+AB74+AG74+AL74+AQ74+AV74+BA74</f>
        <v>1297.5</v>
      </c>
      <c r="I74" s="31">
        <f t="shared" ref="I74" si="406">N74+S74+X74+AC74+AH74+AM74+AR74+AW74+BB74</f>
        <v>0</v>
      </c>
      <c r="J74" s="32">
        <f t="shared" ref="J74" si="407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08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75"/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si="376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77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78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79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80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81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82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83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185</v>
      </c>
      <c r="B75" s="29" t="s">
        <v>261</v>
      </c>
      <c r="C75" s="30" t="s">
        <v>24</v>
      </c>
      <c r="D75" s="30" t="s">
        <v>38</v>
      </c>
      <c r="E75" s="31">
        <f t="shared" ref="E75" si="409">J75+O75+T75+Y75+AD75+AI75+AN75+AS75+AX75</f>
        <v>246</v>
      </c>
      <c r="F75" s="31">
        <f t="shared" ref="F75" si="410">K75+P75+U75+Z75+AE75+AJ75+AO75+AT75+AY75</f>
        <v>0</v>
      </c>
      <c r="G75" s="31">
        <f t="shared" ref="G75" si="411">L75+Q75+V75+AA75+AF75+AK75+AP75+AU75+AZ75</f>
        <v>0</v>
      </c>
      <c r="H75" s="31">
        <f t="shared" ref="H75" si="412">M75+R75+W75+AB75+AG75+AL75+AQ75+AV75+BA75</f>
        <v>246</v>
      </c>
      <c r="I75" s="31">
        <f t="shared" ref="I75" si="413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14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75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76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77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78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79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80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81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82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83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186</v>
      </c>
      <c r="B76" s="29" t="s">
        <v>262</v>
      </c>
      <c r="C76" s="30" t="s">
        <v>24</v>
      </c>
      <c r="D76" s="30" t="s">
        <v>38</v>
      </c>
      <c r="E76" s="31">
        <f t="shared" ref="E76" si="415">J76+O76+T76+Y76+AD76+AI76+AN76+AS76+AX76</f>
        <v>698.1</v>
      </c>
      <c r="F76" s="31">
        <f t="shared" ref="F76" si="416">K76+P76+U76+Z76+AE76+AJ76+AO76+AT76+AY76</f>
        <v>0</v>
      </c>
      <c r="G76" s="31">
        <f t="shared" ref="G76" si="417">L76+Q76+V76+AA76+AF76+AK76+AP76+AU76+AZ76</f>
        <v>0</v>
      </c>
      <c r="H76" s="31">
        <f t="shared" ref="H76" si="418">M76+R76+W76+AB76+AG76+AL76+AQ76+AV76+BA76</f>
        <v>698.1</v>
      </c>
      <c r="I76" s="31">
        <f t="shared" ref="I76" si="419">N76+S76+X76+AC76+AH76+AM76+AR76+AW76+BB76</f>
        <v>0</v>
      </c>
      <c r="J76" s="32">
        <f t="shared" si="363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20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21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22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23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24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25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26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27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28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29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187</v>
      </c>
      <c r="B77" s="29" t="s">
        <v>149</v>
      </c>
      <c r="C77" s="30" t="s">
        <v>24</v>
      </c>
      <c r="D77" s="30" t="s">
        <v>38</v>
      </c>
      <c r="E77" s="31">
        <f t="shared" ref="E77" si="430">J77+O77+T77+Y77+AD77+AI77+AN77+AS77+AX77</f>
        <v>163</v>
      </c>
      <c r="F77" s="31">
        <f t="shared" ref="F77" si="431">K77+P77+U77+Z77+AE77+AJ77+AO77+AT77+AY77</f>
        <v>0</v>
      </c>
      <c r="G77" s="31">
        <f t="shared" ref="G77" si="432">L77+Q77+V77+AA77+AF77+AK77+AP77+AU77+AZ77</f>
        <v>0</v>
      </c>
      <c r="H77" s="31">
        <f t="shared" ref="H77" si="433">M77+R77+W77+AB77+AG77+AL77+AQ77+AV77+BA77</f>
        <v>163</v>
      </c>
      <c r="I77" s="31">
        <f t="shared" ref="I77" si="434">N77+S77+X77+AC77+AH77+AM77+AR77+AW77+BB77</f>
        <v>0</v>
      </c>
      <c r="J77" s="32">
        <f t="shared" ref="J77" si="435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36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21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22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23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24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25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26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27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28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29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220</v>
      </c>
      <c r="B78" s="29" t="s">
        <v>86</v>
      </c>
      <c r="C78" s="30" t="s">
        <v>24</v>
      </c>
      <c r="D78" s="30" t="s">
        <v>38</v>
      </c>
      <c r="E78" s="31">
        <f t="shared" ref="E78" si="437">J78+O78+T78+Y78+AD78+AI78+AN78+AS78+AX78</f>
        <v>146</v>
      </c>
      <c r="F78" s="31">
        <f t="shared" ref="F78" si="438">K78+P78+U78+Z78+AE78+AJ78+AO78+AT78+AY78</f>
        <v>0</v>
      </c>
      <c r="G78" s="31">
        <f t="shared" ref="G78" si="439">L78+Q78+V78+AA78+AF78+AK78+AP78+AU78+AZ78</f>
        <v>0</v>
      </c>
      <c r="H78" s="31">
        <f t="shared" ref="H78" si="440">M78+R78+W78+AB78+AG78+AL78+AQ78+AV78+BA78</f>
        <v>146</v>
      </c>
      <c r="I78" s="31">
        <f t="shared" ref="I78" si="441">N78+S78+X78+AC78+AH78+AM78+AR78+AW78+BB78</f>
        <v>0</v>
      </c>
      <c r="J78" s="50">
        <f t="shared" ref="J78" si="442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43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44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45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46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47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48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49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50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51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52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312</v>
      </c>
      <c r="B79" s="82" t="s">
        <v>311</v>
      </c>
      <c r="C79" s="83"/>
      <c r="D79" s="84"/>
      <c r="E79" s="39">
        <f>SUM(E80:E81)</f>
        <v>773.2</v>
      </c>
      <c r="F79" s="39">
        <f t="shared" ref="F79:BL79" si="453">SUM(F80:F81)</f>
        <v>0</v>
      </c>
      <c r="G79" s="39">
        <f t="shared" si="453"/>
        <v>589</v>
      </c>
      <c r="H79" s="39">
        <f t="shared" si="453"/>
        <v>184.2</v>
      </c>
      <c r="I79" s="39">
        <f t="shared" si="453"/>
        <v>0</v>
      </c>
      <c r="J79" s="39">
        <f t="shared" si="453"/>
        <v>0</v>
      </c>
      <c r="K79" s="39">
        <f t="shared" si="453"/>
        <v>0</v>
      </c>
      <c r="L79" s="39">
        <f t="shared" si="453"/>
        <v>0</v>
      </c>
      <c r="M79" s="39">
        <f t="shared" si="453"/>
        <v>0</v>
      </c>
      <c r="N79" s="39">
        <f t="shared" si="453"/>
        <v>0</v>
      </c>
      <c r="O79" s="39">
        <f t="shared" si="453"/>
        <v>0</v>
      </c>
      <c r="P79" s="39">
        <f t="shared" si="453"/>
        <v>0</v>
      </c>
      <c r="Q79" s="39">
        <f t="shared" si="453"/>
        <v>0</v>
      </c>
      <c r="R79" s="39">
        <f t="shared" si="453"/>
        <v>0</v>
      </c>
      <c r="S79" s="39">
        <f t="shared" si="453"/>
        <v>0</v>
      </c>
      <c r="T79" s="39">
        <f t="shared" si="453"/>
        <v>773.2</v>
      </c>
      <c r="U79" s="39">
        <f t="shared" si="453"/>
        <v>0</v>
      </c>
      <c r="V79" s="39">
        <f t="shared" si="453"/>
        <v>589</v>
      </c>
      <c r="W79" s="39">
        <f t="shared" si="453"/>
        <v>184.2</v>
      </c>
      <c r="X79" s="39">
        <f t="shared" si="453"/>
        <v>0</v>
      </c>
      <c r="Y79" s="39">
        <f t="shared" si="453"/>
        <v>0</v>
      </c>
      <c r="Z79" s="39">
        <f t="shared" si="453"/>
        <v>0</v>
      </c>
      <c r="AA79" s="39">
        <f t="shared" si="453"/>
        <v>0</v>
      </c>
      <c r="AB79" s="39">
        <f t="shared" si="453"/>
        <v>0</v>
      </c>
      <c r="AC79" s="39">
        <f t="shared" si="453"/>
        <v>0</v>
      </c>
      <c r="AD79" s="39">
        <f t="shared" si="453"/>
        <v>0</v>
      </c>
      <c r="AE79" s="39">
        <f t="shared" si="453"/>
        <v>0</v>
      </c>
      <c r="AF79" s="39">
        <f t="shared" si="453"/>
        <v>0</v>
      </c>
      <c r="AG79" s="39">
        <f t="shared" si="453"/>
        <v>0</v>
      </c>
      <c r="AH79" s="39">
        <f t="shared" si="453"/>
        <v>0</v>
      </c>
      <c r="AI79" s="39">
        <f t="shared" si="453"/>
        <v>0</v>
      </c>
      <c r="AJ79" s="39">
        <f t="shared" si="453"/>
        <v>0</v>
      </c>
      <c r="AK79" s="39">
        <f t="shared" si="453"/>
        <v>0</v>
      </c>
      <c r="AL79" s="39">
        <f t="shared" si="453"/>
        <v>0</v>
      </c>
      <c r="AM79" s="39">
        <f t="shared" si="453"/>
        <v>0</v>
      </c>
      <c r="AN79" s="39">
        <f t="shared" si="453"/>
        <v>0</v>
      </c>
      <c r="AO79" s="39">
        <f t="shared" si="453"/>
        <v>0</v>
      </c>
      <c r="AP79" s="39">
        <f t="shared" si="453"/>
        <v>0</v>
      </c>
      <c r="AQ79" s="39">
        <f t="shared" si="453"/>
        <v>0</v>
      </c>
      <c r="AR79" s="39">
        <f t="shared" si="453"/>
        <v>0</v>
      </c>
      <c r="AS79" s="39">
        <f t="shared" si="453"/>
        <v>0</v>
      </c>
      <c r="AT79" s="39">
        <f t="shared" si="453"/>
        <v>0</v>
      </c>
      <c r="AU79" s="39">
        <f t="shared" si="453"/>
        <v>0</v>
      </c>
      <c r="AV79" s="39">
        <f t="shared" si="453"/>
        <v>0</v>
      </c>
      <c r="AW79" s="39">
        <f t="shared" si="453"/>
        <v>0</v>
      </c>
      <c r="AX79" s="39">
        <f t="shared" si="453"/>
        <v>0</v>
      </c>
      <c r="AY79" s="39">
        <f t="shared" si="453"/>
        <v>0</v>
      </c>
      <c r="AZ79" s="39">
        <f t="shared" si="453"/>
        <v>0</v>
      </c>
      <c r="BA79" s="39">
        <f t="shared" si="453"/>
        <v>0</v>
      </c>
      <c r="BB79" s="39">
        <f t="shared" si="453"/>
        <v>0</v>
      </c>
      <c r="BC79" s="39">
        <f t="shared" si="453"/>
        <v>0</v>
      </c>
      <c r="BD79" s="39">
        <f t="shared" si="453"/>
        <v>0</v>
      </c>
      <c r="BE79" s="39">
        <f t="shared" si="453"/>
        <v>0</v>
      </c>
      <c r="BF79" s="39">
        <f t="shared" si="453"/>
        <v>0</v>
      </c>
      <c r="BG79" s="39">
        <f t="shared" si="453"/>
        <v>0</v>
      </c>
      <c r="BH79" s="39">
        <f t="shared" si="453"/>
        <v>0</v>
      </c>
      <c r="BI79" s="39">
        <f t="shared" si="453"/>
        <v>0</v>
      </c>
      <c r="BJ79" s="39">
        <f t="shared" si="453"/>
        <v>0</v>
      </c>
      <c r="BK79" s="39">
        <f t="shared" si="453"/>
        <v>0</v>
      </c>
      <c r="BL79" s="39">
        <f t="shared" si="453"/>
        <v>0</v>
      </c>
    </row>
    <row r="80" spans="1:64" ht="99" x14ac:dyDescent="0.25">
      <c r="A80" s="28" t="s">
        <v>313</v>
      </c>
      <c r="B80" s="29" t="s">
        <v>315</v>
      </c>
      <c r="C80" s="30" t="s">
        <v>24</v>
      </c>
      <c r="D80" s="30" t="s">
        <v>38</v>
      </c>
      <c r="E80" s="31">
        <f>J80+O80+T80+Y80+AD80+AI80+AN80+AS80+AX80</f>
        <v>489.7</v>
      </c>
      <c r="F80" s="31">
        <f t="shared" ref="F80:F81" si="454">K80+P80+U80+Z80+AE80+AJ80+AO80+AT80+AY80</f>
        <v>0</v>
      </c>
      <c r="G80" s="31">
        <f t="shared" ref="G80:G81" si="455">L80+Q80+V80+AA80+AF80+AK80+AP80+AU80+AZ80</f>
        <v>465.2</v>
      </c>
      <c r="H80" s="31">
        <f t="shared" ref="H80:H81" si="456">M80+R80+W80+AB80+AG80+AL80+AQ80+AV80+BA80</f>
        <v>24.5</v>
      </c>
      <c r="I80" s="31">
        <f t="shared" ref="I80:I81" si="457">N80+S80+X80+AC80+AH80+AM80+AR80+AW80+BB80</f>
        <v>0</v>
      </c>
      <c r="J80" s="33">
        <f t="shared" ref="J80" si="458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>SUM(U80:X80)</f>
        <v>489.7</v>
      </c>
      <c r="U80" s="33">
        <v>0</v>
      </c>
      <c r="V80" s="33">
        <v>465.2</v>
      </c>
      <c r="W80" s="33">
        <v>24.5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82.5" x14ac:dyDescent="0.25">
      <c r="A81" s="28" t="s">
        <v>314</v>
      </c>
      <c r="B81" s="29" t="s">
        <v>316</v>
      </c>
      <c r="C81" s="30" t="s">
        <v>24</v>
      </c>
      <c r="D81" s="30" t="s">
        <v>38</v>
      </c>
      <c r="E81" s="31">
        <f t="shared" ref="E81" si="459">J81+O81+T81+Y81+AD81+AI81+AN81+AS81+AX81</f>
        <v>283.5</v>
      </c>
      <c r="F81" s="31">
        <f t="shared" si="454"/>
        <v>0</v>
      </c>
      <c r="G81" s="31">
        <f t="shared" si="455"/>
        <v>123.80000000000001</v>
      </c>
      <c r="H81" s="31">
        <f t="shared" si="456"/>
        <v>159.69999999999999</v>
      </c>
      <c r="I81" s="31">
        <f t="shared" si="457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9">
        <f>SUM(U81:X81)</f>
        <v>283.5</v>
      </c>
      <c r="U81" s="33">
        <v>0</v>
      </c>
      <c r="V81" s="33">
        <f>373.1-249.3</f>
        <v>123.80000000000001</v>
      </c>
      <c r="W81" s="33">
        <f>19.6+140.1</f>
        <v>159.69999999999999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69" customHeight="1" x14ac:dyDescent="0.25">
      <c r="A82" s="28" t="s">
        <v>70</v>
      </c>
      <c r="B82" s="85" t="s">
        <v>93</v>
      </c>
      <c r="C82" s="85"/>
      <c r="D82" s="85"/>
      <c r="E82" s="45">
        <f>SUM(E83:E96)</f>
        <v>47636.600000000006</v>
      </c>
      <c r="F82" s="45">
        <f t="shared" ref="F82:BL82" si="460">SUM(F83:F96)</f>
        <v>0</v>
      </c>
      <c r="G82" s="45">
        <f t="shared" si="460"/>
        <v>0</v>
      </c>
      <c r="H82" s="45">
        <f t="shared" si="460"/>
        <v>47636.600000000006</v>
      </c>
      <c r="I82" s="45">
        <f t="shared" si="460"/>
        <v>0</v>
      </c>
      <c r="J82" s="45">
        <f t="shared" si="460"/>
        <v>2503.2000000000007</v>
      </c>
      <c r="K82" s="45">
        <f t="shared" si="460"/>
        <v>0</v>
      </c>
      <c r="L82" s="45">
        <f t="shared" si="460"/>
        <v>0</v>
      </c>
      <c r="M82" s="45">
        <f t="shared" si="460"/>
        <v>2503.2000000000007</v>
      </c>
      <c r="N82" s="45">
        <f t="shared" si="460"/>
        <v>0</v>
      </c>
      <c r="O82" s="45">
        <f t="shared" si="460"/>
        <v>2804.0999999999995</v>
      </c>
      <c r="P82" s="45">
        <f t="shared" si="460"/>
        <v>0</v>
      </c>
      <c r="Q82" s="45">
        <f t="shared" si="460"/>
        <v>0</v>
      </c>
      <c r="R82" s="45">
        <f t="shared" si="460"/>
        <v>2804.0999999999995</v>
      </c>
      <c r="S82" s="45">
        <f t="shared" si="460"/>
        <v>0</v>
      </c>
      <c r="T82" s="45">
        <f t="shared" si="460"/>
        <v>4241.5</v>
      </c>
      <c r="U82" s="45">
        <f t="shared" si="460"/>
        <v>0</v>
      </c>
      <c r="V82" s="45">
        <f t="shared" si="460"/>
        <v>0</v>
      </c>
      <c r="W82" s="45">
        <f t="shared" si="460"/>
        <v>4241.5</v>
      </c>
      <c r="X82" s="45">
        <f t="shared" si="460"/>
        <v>0</v>
      </c>
      <c r="Y82" s="45">
        <f t="shared" si="460"/>
        <v>4598.4000000000005</v>
      </c>
      <c r="Z82" s="45">
        <f t="shared" si="460"/>
        <v>0</v>
      </c>
      <c r="AA82" s="45">
        <f t="shared" si="460"/>
        <v>0</v>
      </c>
      <c r="AB82" s="45">
        <f t="shared" si="460"/>
        <v>4598.4000000000005</v>
      </c>
      <c r="AC82" s="45">
        <f t="shared" si="460"/>
        <v>0</v>
      </c>
      <c r="AD82" s="45">
        <f t="shared" si="460"/>
        <v>4784.2000000000007</v>
      </c>
      <c r="AE82" s="45">
        <f t="shared" si="460"/>
        <v>0</v>
      </c>
      <c r="AF82" s="45">
        <f t="shared" si="460"/>
        <v>0</v>
      </c>
      <c r="AG82" s="45">
        <f t="shared" si="460"/>
        <v>4784.2000000000007</v>
      </c>
      <c r="AH82" s="45">
        <f t="shared" si="460"/>
        <v>0</v>
      </c>
      <c r="AI82" s="45">
        <f t="shared" si="460"/>
        <v>4784.2000000000007</v>
      </c>
      <c r="AJ82" s="45">
        <f t="shared" si="460"/>
        <v>0</v>
      </c>
      <c r="AK82" s="45">
        <f t="shared" si="460"/>
        <v>0</v>
      </c>
      <c r="AL82" s="45">
        <f t="shared" si="460"/>
        <v>4784.2000000000007</v>
      </c>
      <c r="AM82" s="45">
        <f t="shared" si="460"/>
        <v>0</v>
      </c>
      <c r="AN82" s="45">
        <f t="shared" si="460"/>
        <v>4784.2000000000007</v>
      </c>
      <c r="AO82" s="45">
        <f t="shared" si="460"/>
        <v>0</v>
      </c>
      <c r="AP82" s="45">
        <f t="shared" si="460"/>
        <v>0</v>
      </c>
      <c r="AQ82" s="45">
        <f t="shared" si="460"/>
        <v>4784.2000000000007</v>
      </c>
      <c r="AR82" s="45">
        <f t="shared" si="460"/>
        <v>0</v>
      </c>
      <c r="AS82" s="45">
        <f t="shared" si="460"/>
        <v>4784.2000000000007</v>
      </c>
      <c r="AT82" s="45">
        <f t="shared" si="460"/>
        <v>0</v>
      </c>
      <c r="AU82" s="45">
        <f t="shared" si="460"/>
        <v>0</v>
      </c>
      <c r="AV82" s="45">
        <f t="shared" si="460"/>
        <v>4784.2000000000007</v>
      </c>
      <c r="AW82" s="45">
        <f t="shared" si="460"/>
        <v>0</v>
      </c>
      <c r="AX82" s="45">
        <f t="shared" si="460"/>
        <v>4784.2000000000007</v>
      </c>
      <c r="AY82" s="45">
        <f t="shared" si="460"/>
        <v>0</v>
      </c>
      <c r="AZ82" s="45">
        <f t="shared" si="460"/>
        <v>0</v>
      </c>
      <c r="BA82" s="45">
        <f t="shared" si="460"/>
        <v>4784.2000000000007</v>
      </c>
      <c r="BB82" s="45">
        <f t="shared" si="460"/>
        <v>0</v>
      </c>
      <c r="BC82" s="45">
        <f t="shared" si="460"/>
        <v>4784.2000000000007</v>
      </c>
      <c r="BD82" s="45">
        <f t="shared" si="460"/>
        <v>0</v>
      </c>
      <c r="BE82" s="45">
        <f t="shared" si="460"/>
        <v>0</v>
      </c>
      <c r="BF82" s="45">
        <f t="shared" si="460"/>
        <v>4784.2000000000007</v>
      </c>
      <c r="BG82" s="45">
        <f t="shared" si="460"/>
        <v>0</v>
      </c>
      <c r="BH82" s="45">
        <f t="shared" si="460"/>
        <v>4784.2000000000007</v>
      </c>
      <c r="BI82" s="45">
        <f t="shared" si="460"/>
        <v>0</v>
      </c>
      <c r="BJ82" s="45">
        <f t="shared" si="460"/>
        <v>0</v>
      </c>
      <c r="BK82" s="45">
        <f t="shared" si="460"/>
        <v>4784.2000000000007</v>
      </c>
      <c r="BL82" s="45">
        <f t="shared" si="460"/>
        <v>0</v>
      </c>
    </row>
    <row r="83" spans="1:64" ht="49.5" x14ac:dyDescent="0.25">
      <c r="A83" s="28" t="s">
        <v>71</v>
      </c>
      <c r="B83" s="29" t="s">
        <v>250</v>
      </c>
      <c r="C83" s="30" t="s">
        <v>24</v>
      </c>
      <c r="D83" s="30" t="s">
        <v>38</v>
      </c>
      <c r="E83" s="31">
        <f>J83+O83+T83+Y83+AD83+AI83+AN83+AS83+AX83+BC83+BH83</f>
        <v>6135.6999999999989</v>
      </c>
      <c r="F83" s="31">
        <f t="shared" ref="F83" si="461">K83+P83+U83+Z83+AE83+AJ83+AO83+AT83+AY83</f>
        <v>0</v>
      </c>
      <c r="G83" s="31">
        <f t="shared" ref="G83" si="462">L83+Q83+V83+AA83+AF83+AK83+AP83+AU83+AZ83</f>
        <v>0</v>
      </c>
      <c r="H83" s="31">
        <f>M83+R83+W83+AB83+AG83+AL83+AQ83+AV83+BA83+BF83+BK83</f>
        <v>6135.6999999999989</v>
      </c>
      <c r="I83" s="31">
        <f t="shared" ref="I83" si="463">N83+S83+X83+AC83+AH83+AM83+AR83+AW83+BB83</f>
        <v>0</v>
      </c>
      <c r="J83" s="32">
        <f t="shared" ref="J83:J90" si="464">M83</f>
        <v>119.9</v>
      </c>
      <c r="K83" s="40">
        <v>0</v>
      </c>
      <c r="L83" s="40">
        <v>0</v>
      </c>
      <c r="M83" s="32">
        <f>29.1+90.8</f>
        <v>119.9</v>
      </c>
      <c r="N83" s="40">
        <v>0</v>
      </c>
      <c r="O83" s="40">
        <f>SUM(Q83:S83)</f>
        <v>175.9</v>
      </c>
      <c r="P83" s="40">
        <v>0</v>
      </c>
      <c r="Q83" s="40">
        <v>0</v>
      </c>
      <c r="R83" s="41">
        <f>127+48.9</f>
        <v>175.9</v>
      </c>
      <c r="S83" s="40">
        <v>0</v>
      </c>
      <c r="T83" s="40">
        <f>SUM(V83:X83)</f>
        <v>607.6</v>
      </c>
      <c r="U83" s="40">
        <v>0</v>
      </c>
      <c r="V83" s="40">
        <v>0</v>
      </c>
      <c r="W83" s="41">
        <f>132.1+475.5</f>
        <v>607.6</v>
      </c>
      <c r="X83" s="40">
        <v>0</v>
      </c>
      <c r="Y83" s="40">
        <f>SUM(AA83:AC83)</f>
        <v>631.9</v>
      </c>
      <c r="Z83" s="40">
        <v>0</v>
      </c>
      <c r="AA83" s="40">
        <v>0</v>
      </c>
      <c r="AB83" s="41">
        <f>137.4+494.5</f>
        <v>631.9</v>
      </c>
      <c r="AC83" s="40">
        <v>0</v>
      </c>
      <c r="AD83" s="40">
        <f>SUM(AF83:AH83)</f>
        <v>657.2</v>
      </c>
      <c r="AE83" s="40">
        <v>0</v>
      </c>
      <c r="AF83" s="40">
        <v>0</v>
      </c>
      <c r="AG83" s="41">
        <v>657.2</v>
      </c>
      <c r="AH83" s="40">
        <v>0</v>
      </c>
      <c r="AI83" s="40">
        <f>SUM(AK83:AM83)</f>
        <v>657.2</v>
      </c>
      <c r="AJ83" s="40">
        <v>0</v>
      </c>
      <c r="AK83" s="40">
        <v>0</v>
      </c>
      <c r="AL83" s="41">
        <v>657.2</v>
      </c>
      <c r="AM83" s="40">
        <v>0</v>
      </c>
      <c r="AN83" s="40">
        <f>SUM(AP83:AR83)</f>
        <v>657.2</v>
      </c>
      <c r="AO83" s="40">
        <v>0</v>
      </c>
      <c r="AP83" s="40">
        <v>0</v>
      </c>
      <c r="AQ83" s="41">
        <v>657.2</v>
      </c>
      <c r="AR83" s="40">
        <v>0</v>
      </c>
      <c r="AS83" s="40">
        <f>SUM(AU83:AW83)</f>
        <v>657.2</v>
      </c>
      <c r="AT83" s="40">
        <v>0</v>
      </c>
      <c r="AU83" s="40">
        <v>0</v>
      </c>
      <c r="AV83" s="41">
        <v>657.2</v>
      </c>
      <c r="AW83" s="40">
        <v>0</v>
      </c>
      <c r="AX83" s="40">
        <f>SUM(AZ83:BB83)</f>
        <v>657.2</v>
      </c>
      <c r="AY83" s="40">
        <v>0</v>
      </c>
      <c r="AZ83" s="40">
        <v>0</v>
      </c>
      <c r="BA83" s="41">
        <v>657.2</v>
      </c>
      <c r="BB83" s="40">
        <v>0</v>
      </c>
      <c r="BC83" s="40">
        <f>SUM(BE83:BG83)</f>
        <v>657.2</v>
      </c>
      <c r="BD83" s="40">
        <v>0</v>
      </c>
      <c r="BE83" s="40">
        <v>0</v>
      </c>
      <c r="BF83" s="41">
        <v>657.2</v>
      </c>
      <c r="BG83" s="40">
        <v>0</v>
      </c>
      <c r="BH83" s="40">
        <f>SUM(BJ83:BL83)</f>
        <v>657.2</v>
      </c>
      <c r="BI83" s="40">
        <v>0</v>
      </c>
      <c r="BJ83" s="40">
        <v>0</v>
      </c>
      <c r="BK83" s="41">
        <v>657.2</v>
      </c>
      <c r="BL83" s="40">
        <v>0</v>
      </c>
    </row>
    <row r="84" spans="1:64" ht="49.5" x14ac:dyDescent="0.25">
      <c r="A84" s="28" t="s">
        <v>72</v>
      </c>
      <c r="B84" s="29" t="s">
        <v>260</v>
      </c>
      <c r="C84" s="30" t="s">
        <v>24</v>
      </c>
      <c r="D84" s="30" t="s">
        <v>38</v>
      </c>
      <c r="E84" s="31">
        <f t="shared" ref="E84:E91" si="465">J84+O84+T84+Y84+AD84+AI84+AN84+AS84+AX84+BC84+BH84</f>
        <v>3888.0000000000009</v>
      </c>
      <c r="F84" s="31">
        <f t="shared" ref="F84:F88" si="466">K84+P84+U84+Z84+AE84+AJ84+AO84+AT84+AY84</f>
        <v>0</v>
      </c>
      <c r="G84" s="31">
        <f t="shared" ref="G84:G88" si="467">L84+Q84+V84+AA84+AF84+AK84+AP84+AU84+AZ84</f>
        <v>0</v>
      </c>
      <c r="H84" s="31">
        <f t="shared" ref="H84:H91" si="468">M84+R84+W84+AB84+AG84+AL84+AQ84+AV84+BA84+BF84+BK84</f>
        <v>3888.0000000000009</v>
      </c>
      <c r="I84" s="31">
        <f t="shared" ref="I84:I88" si="469">N84+S84+X84+AC84+AH84+AM84+AR84+AW84+BB84</f>
        <v>0</v>
      </c>
      <c r="J84" s="32">
        <f t="shared" si="464"/>
        <v>275.7</v>
      </c>
      <c r="K84" s="40">
        <v>0</v>
      </c>
      <c r="L84" s="40">
        <v>0</v>
      </c>
      <c r="M84" s="32">
        <v>275.7</v>
      </c>
      <c r="N84" s="40">
        <v>0</v>
      </c>
      <c r="O84" s="40">
        <f t="shared" ref="O84:O91" si="470">SUM(Q84:S84)</f>
        <v>352.9</v>
      </c>
      <c r="P84" s="40">
        <v>0</v>
      </c>
      <c r="Q84" s="40">
        <v>0</v>
      </c>
      <c r="R84" s="41">
        <v>352.9</v>
      </c>
      <c r="S84" s="40">
        <v>0</v>
      </c>
      <c r="T84" s="40">
        <f t="shared" ref="T84:T91" si="471">SUM(V84:X84)</f>
        <v>339.1</v>
      </c>
      <c r="U84" s="40">
        <v>0</v>
      </c>
      <c r="V84" s="40">
        <v>0</v>
      </c>
      <c r="W84" s="41">
        <v>339.1</v>
      </c>
      <c r="X84" s="40">
        <v>0</v>
      </c>
      <c r="Y84" s="40">
        <f t="shared" ref="Y84:Y91" si="472">SUM(AA84:AC84)</f>
        <v>352.7</v>
      </c>
      <c r="Z84" s="40">
        <v>0</v>
      </c>
      <c r="AA84" s="40">
        <v>0</v>
      </c>
      <c r="AB84" s="41">
        <v>352.7</v>
      </c>
      <c r="AC84" s="40">
        <v>0</v>
      </c>
      <c r="AD84" s="40">
        <f t="shared" ref="AD84:AD91" si="473">SUM(AF84:AH84)</f>
        <v>366.8</v>
      </c>
      <c r="AE84" s="40">
        <v>0</v>
      </c>
      <c r="AF84" s="40">
        <v>0</v>
      </c>
      <c r="AG84" s="41">
        <v>366.8</v>
      </c>
      <c r="AH84" s="40">
        <v>0</v>
      </c>
      <c r="AI84" s="40">
        <f t="shared" ref="AI84:AI91" si="474">SUM(AK84:AM84)</f>
        <v>366.8</v>
      </c>
      <c r="AJ84" s="40">
        <v>0</v>
      </c>
      <c r="AK84" s="40">
        <v>0</v>
      </c>
      <c r="AL84" s="41">
        <v>366.8</v>
      </c>
      <c r="AM84" s="40">
        <v>0</v>
      </c>
      <c r="AN84" s="40">
        <f t="shared" ref="AN84:AN91" si="475">SUM(AP84:AR84)</f>
        <v>366.8</v>
      </c>
      <c r="AO84" s="40">
        <v>0</v>
      </c>
      <c r="AP84" s="40">
        <v>0</v>
      </c>
      <c r="AQ84" s="41">
        <v>366.8</v>
      </c>
      <c r="AR84" s="40">
        <v>0</v>
      </c>
      <c r="AS84" s="40">
        <f t="shared" ref="AS84:AS91" si="476">SUM(AU84:AW84)</f>
        <v>366.8</v>
      </c>
      <c r="AT84" s="40">
        <v>0</v>
      </c>
      <c r="AU84" s="40">
        <v>0</v>
      </c>
      <c r="AV84" s="41">
        <v>366.8</v>
      </c>
      <c r="AW84" s="40">
        <v>0</v>
      </c>
      <c r="AX84" s="40">
        <f t="shared" ref="AX84:AX91" si="477">SUM(AZ84:BB84)</f>
        <v>366.8</v>
      </c>
      <c r="AY84" s="40">
        <v>0</v>
      </c>
      <c r="AZ84" s="40">
        <v>0</v>
      </c>
      <c r="BA84" s="41">
        <v>366.8</v>
      </c>
      <c r="BB84" s="40">
        <v>0</v>
      </c>
      <c r="BC84" s="40">
        <f t="shared" ref="BC84:BC91" si="478">SUM(BE84:BG84)</f>
        <v>366.8</v>
      </c>
      <c r="BD84" s="40">
        <v>0</v>
      </c>
      <c r="BE84" s="40">
        <v>0</v>
      </c>
      <c r="BF84" s="41">
        <v>366.8</v>
      </c>
      <c r="BG84" s="40">
        <v>0</v>
      </c>
      <c r="BH84" s="40">
        <f t="shared" ref="BH84:BH91" si="479">SUM(BJ84:BL84)</f>
        <v>366.8</v>
      </c>
      <c r="BI84" s="40">
        <v>0</v>
      </c>
      <c r="BJ84" s="40">
        <v>0</v>
      </c>
      <c r="BK84" s="41">
        <v>366.8</v>
      </c>
      <c r="BL84" s="40">
        <v>0</v>
      </c>
    </row>
    <row r="85" spans="1:64" ht="49.5" x14ac:dyDescent="0.25">
      <c r="A85" s="28" t="s">
        <v>73</v>
      </c>
      <c r="B85" s="29" t="s">
        <v>263</v>
      </c>
      <c r="C85" s="30" t="s">
        <v>24</v>
      </c>
      <c r="D85" s="30" t="s">
        <v>38</v>
      </c>
      <c r="E85" s="31">
        <f t="shared" ref="E85" si="480">J85+O85+T85+Y85+AD85+AI85+AN85+AS85+AX85+BC85+BH85</f>
        <v>2931.8999999999996</v>
      </c>
      <c r="F85" s="31">
        <f t="shared" ref="F85" si="481">K85+P85+U85+Z85+AE85+AJ85+AO85+AT85+AY85</f>
        <v>0</v>
      </c>
      <c r="G85" s="31">
        <f t="shared" ref="G85" si="482">L85+Q85+V85+AA85+AF85+AK85+AP85+AU85+AZ85</f>
        <v>0</v>
      </c>
      <c r="H85" s="31">
        <f t="shared" ref="H85" si="483">M85+R85+W85+AB85+AG85+AL85+AQ85+AV85+BA85+BF85+BK85</f>
        <v>2931.8999999999996</v>
      </c>
      <c r="I85" s="31"/>
      <c r="J85" s="32">
        <f t="shared" ref="J85" si="484">M85</f>
        <v>0</v>
      </c>
      <c r="K85" s="40">
        <v>0</v>
      </c>
      <c r="L85" s="40">
        <v>0</v>
      </c>
      <c r="M85" s="32">
        <v>0</v>
      </c>
      <c r="N85" s="40"/>
      <c r="O85" s="40">
        <f t="shared" ref="O85" si="485">SUM(Q85:S85)</f>
        <v>215.5</v>
      </c>
      <c r="P85" s="40">
        <v>0</v>
      </c>
      <c r="Q85" s="40">
        <v>0</v>
      </c>
      <c r="R85" s="41">
        <v>215.5</v>
      </c>
      <c r="S85" s="40">
        <v>0</v>
      </c>
      <c r="T85" s="40">
        <f t="shared" ref="T85" si="486">SUM(V85:X85)</f>
        <v>282.60000000000002</v>
      </c>
      <c r="U85" s="40">
        <v>0</v>
      </c>
      <c r="V85" s="40">
        <v>0</v>
      </c>
      <c r="W85" s="41">
        <v>282.60000000000002</v>
      </c>
      <c r="X85" s="40">
        <v>0</v>
      </c>
      <c r="Y85" s="40">
        <f t="shared" ref="Y85" si="487">SUM(AA85:AC85)</f>
        <v>293.89999999999998</v>
      </c>
      <c r="Z85" s="40">
        <v>0</v>
      </c>
      <c r="AA85" s="40">
        <v>0</v>
      </c>
      <c r="AB85" s="41">
        <v>293.89999999999998</v>
      </c>
      <c r="AC85" s="40">
        <v>0</v>
      </c>
      <c r="AD85" s="40">
        <f t="shared" ref="AD85" si="488">SUM(AF85:AH85)</f>
        <v>305.7</v>
      </c>
      <c r="AE85" s="40">
        <v>0</v>
      </c>
      <c r="AF85" s="40">
        <v>0</v>
      </c>
      <c r="AG85" s="41">
        <v>305.7</v>
      </c>
      <c r="AH85" s="40">
        <v>0</v>
      </c>
      <c r="AI85" s="40">
        <f t="shared" ref="AI85" si="489">SUM(AK85:AM85)</f>
        <v>305.7</v>
      </c>
      <c r="AJ85" s="40">
        <v>0</v>
      </c>
      <c r="AK85" s="40">
        <v>0</v>
      </c>
      <c r="AL85" s="41">
        <v>305.7</v>
      </c>
      <c r="AM85" s="40">
        <v>0</v>
      </c>
      <c r="AN85" s="40">
        <f t="shared" ref="AN85" si="490">SUM(AP85:AR85)</f>
        <v>305.7</v>
      </c>
      <c r="AO85" s="40">
        <v>0</v>
      </c>
      <c r="AP85" s="40">
        <v>0</v>
      </c>
      <c r="AQ85" s="41">
        <v>305.7</v>
      </c>
      <c r="AR85" s="40">
        <v>0</v>
      </c>
      <c r="AS85" s="40">
        <f t="shared" ref="AS85" si="491">SUM(AU85:AW85)</f>
        <v>305.7</v>
      </c>
      <c r="AT85" s="40">
        <v>0</v>
      </c>
      <c r="AU85" s="40">
        <v>0</v>
      </c>
      <c r="AV85" s="41">
        <v>305.7</v>
      </c>
      <c r="AW85" s="40">
        <v>0</v>
      </c>
      <c r="AX85" s="40">
        <f t="shared" ref="AX85" si="492">SUM(AZ85:BB85)</f>
        <v>305.7</v>
      </c>
      <c r="AY85" s="40">
        <v>0</v>
      </c>
      <c r="AZ85" s="40">
        <v>0</v>
      </c>
      <c r="BA85" s="41">
        <v>305.7</v>
      </c>
      <c r="BB85" s="40">
        <v>0</v>
      </c>
      <c r="BC85" s="40">
        <f t="shared" ref="BC85" si="493">SUM(BE85:BG85)</f>
        <v>305.7</v>
      </c>
      <c r="BD85" s="40">
        <v>0</v>
      </c>
      <c r="BE85" s="40">
        <v>0</v>
      </c>
      <c r="BF85" s="41">
        <v>305.7</v>
      </c>
      <c r="BG85" s="40">
        <v>0</v>
      </c>
      <c r="BH85" s="40">
        <f t="shared" ref="BH85" si="494">SUM(BJ85:BL85)</f>
        <v>305.7</v>
      </c>
      <c r="BI85" s="40">
        <v>0</v>
      </c>
      <c r="BJ85" s="40">
        <v>0</v>
      </c>
      <c r="BK85" s="41">
        <v>305.7</v>
      </c>
      <c r="BL85" s="40">
        <v>0</v>
      </c>
    </row>
    <row r="86" spans="1:64" ht="49.5" x14ac:dyDescent="0.25">
      <c r="A86" s="28" t="s">
        <v>74</v>
      </c>
      <c r="B86" s="29" t="s">
        <v>252</v>
      </c>
      <c r="C86" s="30" t="s">
        <v>24</v>
      </c>
      <c r="D86" s="30" t="s">
        <v>38</v>
      </c>
      <c r="E86" s="31">
        <f t="shared" si="465"/>
        <v>4919.7</v>
      </c>
      <c r="F86" s="31">
        <f t="shared" si="466"/>
        <v>0</v>
      </c>
      <c r="G86" s="31">
        <f t="shared" si="467"/>
        <v>0</v>
      </c>
      <c r="H86" s="31">
        <f t="shared" si="468"/>
        <v>4919.7</v>
      </c>
      <c r="I86" s="31">
        <f t="shared" si="469"/>
        <v>0</v>
      </c>
      <c r="J86" s="32">
        <f t="shared" si="464"/>
        <v>698.3</v>
      </c>
      <c r="K86" s="40">
        <v>0</v>
      </c>
      <c r="L86" s="40">
        <v>0</v>
      </c>
      <c r="M86" s="32">
        <v>698.3</v>
      </c>
      <c r="N86" s="40">
        <v>0</v>
      </c>
      <c r="O86" s="40">
        <f t="shared" si="470"/>
        <v>458.2</v>
      </c>
      <c r="P86" s="40">
        <v>0</v>
      </c>
      <c r="Q86" s="40">
        <v>0</v>
      </c>
      <c r="R86" s="41">
        <v>458.2</v>
      </c>
      <c r="S86" s="40">
        <v>0</v>
      </c>
      <c r="T86" s="40">
        <f t="shared" si="471"/>
        <v>391.5</v>
      </c>
      <c r="U86" s="40">
        <v>0</v>
      </c>
      <c r="V86" s="40">
        <v>0</v>
      </c>
      <c r="W86" s="41">
        <v>391.5</v>
      </c>
      <c r="X86" s="40">
        <v>0</v>
      </c>
      <c r="Y86" s="40">
        <f t="shared" si="472"/>
        <v>407.2</v>
      </c>
      <c r="Z86" s="40">
        <v>0</v>
      </c>
      <c r="AA86" s="40">
        <v>0</v>
      </c>
      <c r="AB86" s="41">
        <v>407.2</v>
      </c>
      <c r="AC86" s="40">
        <v>0</v>
      </c>
      <c r="AD86" s="40">
        <f t="shared" si="473"/>
        <v>423.5</v>
      </c>
      <c r="AE86" s="40">
        <v>0</v>
      </c>
      <c r="AF86" s="40">
        <v>0</v>
      </c>
      <c r="AG86" s="41">
        <v>423.5</v>
      </c>
      <c r="AH86" s="40">
        <v>0</v>
      </c>
      <c r="AI86" s="40">
        <f t="shared" si="474"/>
        <v>423.5</v>
      </c>
      <c r="AJ86" s="40">
        <v>0</v>
      </c>
      <c r="AK86" s="40">
        <v>0</v>
      </c>
      <c r="AL86" s="41">
        <v>423.5</v>
      </c>
      <c r="AM86" s="40">
        <v>0</v>
      </c>
      <c r="AN86" s="40">
        <f t="shared" si="475"/>
        <v>423.5</v>
      </c>
      <c r="AO86" s="40">
        <v>0</v>
      </c>
      <c r="AP86" s="40">
        <v>0</v>
      </c>
      <c r="AQ86" s="41">
        <v>423.5</v>
      </c>
      <c r="AR86" s="40">
        <v>0</v>
      </c>
      <c r="AS86" s="40">
        <f t="shared" si="476"/>
        <v>423.5</v>
      </c>
      <c r="AT86" s="40">
        <v>0</v>
      </c>
      <c r="AU86" s="40">
        <v>0</v>
      </c>
      <c r="AV86" s="41">
        <v>423.5</v>
      </c>
      <c r="AW86" s="40">
        <v>0</v>
      </c>
      <c r="AX86" s="40">
        <f t="shared" si="477"/>
        <v>423.5</v>
      </c>
      <c r="AY86" s="40">
        <v>0</v>
      </c>
      <c r="AZ86" s="40">
        <v>0</v>
      </c>
      <c r="BA86" s="41">
        <v>423.5</v>
      </c>
      <c r="BB86" s="40">
        <v>0</v>
      </c>
      <c r="BC86" s="40">
        <f t="shared" si="478"/>
        <v>423.5</v>
      </c>
      <c r="BD86" s="40">
        <v>0</v>
      </c>
      <c r="BE86" s="40">
        <v>0</v>
      </c>
      <c r="BF86" s="41">
        <v>423.5</v>
      </c>
      <c r="BG86" s="40">
        <v>0</v>
      </c>
      <c r="BH86" s="40">
        <f t="shared" si="479"/>
        <v>423.5</v>
      </c>
      <c r="BI86" s="40">
        <v>0</v>
      </c>
      <c r="BJ86" s="40">
        <v>0</v>
      </c>
      <c r="BK86" s="41">
        <v>423.5</v>
      </c>
      <c r="BL86" s="40">
        <v>0</v>
      </c>
    </row>
    <row r="87" spans="1:64" ht="49.5" x14ac:dyDescent="0.25">
      <c r="A87" s="28" t="s">
        <v>75</v>
      </c>
      <c r="B87" s="29" t="s">
        <v>253</v>
      </c>
      <c r="C87" s="30" t="s">
        <v>24</v>
      </c>
      <c r="D87" s="30" t="s">
        <v>38</v>
      </c>
      <c r="E87" s="31">
        <f t="shared" si="465"/>
        <v>7086.9000000000015</v>
      </c>
      <c r="F87" s="31">
        <f t="shared" si="466"/>
        <v>0</v>
      </c>
      <c r="G87" s="31">
        <f t="shared" si="467"/>
        <v>0</v>
      </c>
      <c r="H87" s="31">
        <f t="shared" si="468"/>
        <v>7086.9000000000015</v>
      </c>
      <c r="I87" s="31">
        <f t="shared" si="469"/>
        <v>0</v>
      </c>
      <c r="J87" s="32">
        <f t="shared" si="464"/>
        <v>1010.7</v>
      </c>
      <c r="K87" s="40">
        <v>0</v>
      </c>
      <c r="L87" s="40">
        <v>0</v>
      </c>
      <c r="M87" s="32">
        <f>403+607.7</f>
        <v>1010.7</v>
      </c>
      <c r="N87" s="40">
        <v>0</v>
      </c>
      <c r="O87" s="40">
        <f t="shared" si="470"/>
        <v>508.2</v>
      </c>
      <c r="P87" s="40">
        <v>0</v>
      </c>
      <c r="Q87" s="40">
        <v>0</v>
      </c>
      <c r="R87" s="41">
        <v>508.2</v>
      </c>
      <c r="S87" s="40">
        <v>0</v>
      </c>
      <c r="T87" s="40">
        <f t="shared" si="471"/>
        <v>579.29999999999995</v>
      </c>
      <c r="U87" s="40">
        <v>0</v>
      </c>
      <c r="V87" s="40">
        <v>0</v>
      </c>
      <c r="W87" s="41">
        <v>579.29999999999995</v>
      </c>
      <c r="X87" s="40">
        <v>0</v>
      </c>
      <c r="Y87" s="40">
        <f t="shared" si="472"/>
        <v>602.5</v>
      </c>
      <c r="Z87" s="40">
        <v>0</v>
      </c>
      <c r="AA87" s="40">
        <v>0</v>
      </c>
      <c r="AB87" s="41">
        <v>602.5</v>
      </c>
      <c r="AC87" s="40">
        <v>0</v>
      </c>
      <c r="AD87" s="40">
        <f t="shared" si="473"/>
        <v>626.6</v>
      </c>
      <c r="AE87" s="40">
        <v>0</v>
      </c>
      <c r="AF87" s="40">
        <v>0</v>
      </c>
      <c r="AG87" s="41">
        <v>626.6</v>
      </c>
      <c r="AH87" s="40">
        <v>0</v>
      </c>
      <c r="AI87" s="40">
        <f t="shared" si="474"/>
        <v>626.6</v>
      </c>
      <c r="AJ87" s="40">
        <v>0</v>
      </c>
      <c r="AK87" s="40">
        <v>0</v>
      </c>
      <c r="AL87" s="41">
        <v>626.6</v>
      </c>
      <c r="AM87" s="40">
        <v>0</v>
      </c>
      <c r="AN87" s="40">
        <f t="shared" si="475"/>
        <v>626.6</v>
      </c>
      <c r="AO87" s="40">
        <v>0</v>
      </c>
      <c r="AP87" s="40">
        <v>0</v>
      </c>
      <c r="AQ87" s="41">
        <v>626.6</v>
      </c>
      <c r="AR87" s="40">
        <v>0</v>
      </c>
      <c r="AS87" s="40">
        <f t="shared" si="476"/>
        <v>626.6</v>
      </c>
      <c r="AT87" s="40">
        <v>0</v>
      </c>
      <c r="AU87" s="40">
        <v>0</v>
      </c>
      <c r="AV87" s="41">
        <v>626.6</v>
      </c>
      <c r="AW87" s="40">
        <v>0</v>
      </c>
      <c r="AX87" s="40">
        <f t="shared" si="477"/>
        <v>626.6</v>
      </c>
      <c r="AY87" s="40">
        <v>0</v>
      </c>
      <c r="AZ87" s="40">
        <v>0</v>
      </c>
      <c r="BA87" s="41">
        <v>626.6</v>
      </c>
      <c r="BB87" s="40">
        <v>0</v>
      </c>
      <c r="BC87" s="40">
        <f t="shared" si="478"/>
        <v>626.6</v>
      </c>
      <c r="BD87" s="40">
        <v>0</v>
      </c>
      <c r="BE87" s="40">
        <v>0</v>
      </c>
      <c r="BF87" s="41">
        <v>626.6</v>
      </c>
      <c r="BG87" s="40">
        <v>0</v>
      </c>
      <c r="BH87" s="40">
        <f t="shared" si="479"/>
        <v>626.6</v>
      </c>
      <c r="BI87" s="40">
        <v>0</v>
      </c>
      <c r="BJ87" s="40">
        <v>0</v>
      </c>
      <c r="BK87" s="41">
        <v>626.6</v>
      </c>
      <c r="BL87" s="40">
        <v>0</v>
      </c>
    </row>
    <row r="88" spans="1:64" ht="49.5" x14ac:dyDescent="0.25">
      <c r="A88" s="28" t="s">
        <v>76</v>
      </c>
      <c r="B88" s="29" t="s">
        <v>264</v>
      </c>
      <c r="C88" s="30" t="s">
        <v>24</v>
      </c>
      <c r="D88" s="30" t="s">
        <v>38</v>
      </c>
      <c r="E88" s="31">
        <f t="shared" si="465"/>
        <v>4879.9000000000005</v>
      </c>
      <c r="F88" s="31">
        <f t="shared" si="466"/>
        <v>0</v>
      </c>
      <c r="G88" s="31">
        <f t="shared" si="467"/>
        <v>0</v>
      </c>
      <c r="H88" s="31">
        <f t="shared" si="468"/>
        <v>4879.9000000000005</v>
      </c>
      <c r="I88" s="31">
        <f t="shared" si="469"/>
        <v>0</v>
      </c>
      <c r="J88" s="32">
        <f t="shared" si="464"/>
        <v>68</v>
      </c>
      <c r="K88" s="40">
        <v>0</v>
      </c>
      <c r="L88" s="40">
        <v>0</v>
      </c>
      <c r="M88" s="32">
        <v>68</v>
      </c>
      <c r="N88" s="40">
        <v>0</v>
      </c>
      <c r="O88" s="40">
        <f t="shared" si="470"/>
        <v>465.8</v>
      </c>
      <c r="P88" s="40">
        <v>0</v>
      </c>
      <c r="Q88" s="40">
        <v>0</v>
      </c>
      <c r="R88" s="41">
        <v>465.8</v>
      </c>
      <c r="S88" s="40">
        <v>0</v>
      </c>
      <c r="T88" s="40">
        <f t="shared" si="471"/>
        <v>452.1</v>
      </c>
      <c r="U88" s="40">
        <v>0</v>
      </c>
      <c r="V88" s="40">
        <v>0</v>
      </c>
      <c r="W88" s="41">
        <v>452.1</v>
      </c>
      <c r="X88" s="40">
        <v>0</v>
      </c>
      <c r="Y88" s="40">
        <f t="shared" si="472"/>
        <v>470.3</v>
      </c>
      <c r="Z88" s="40">
        <v>0</v>
      </c>
      <c r="AA88" s="40">
        <v>0</v>
      </c>
      <c r="AB88" s="41">
        <v>470.3</v>
      </c>
      <c r="AC88" s="40">
        <v>0</v>
      </c>
      <c r="AD88" s="40">
        <f t="shared" si="473"/>
        <v>489.1</v>
      </c>
      <c r="AE88" s="40">
        <v>0</v>
      </c>
      <c r="AF88" s="40">
        <v>0</v>
      </c>
      <c r="AG88" s="41">
        <v>489.1</v>
      </c>
      <c r="AH88" s="40">
        <v>0</v>
      </c>
      <c r="AI88" s="40">
        <f t="shared" si="474"/>
        <v>489.1</v>
      </c>
      <c r="AJ88" s="40">
        <v>0</v>
      </c>
      <c r="AK88" s="40">
        <v>0</v>
      </c>
      <c r="AL88" s="41">
        <v>489.1</v>
      </c>
      <c r="AM88" s="40">
        <v>0</v>
      </c>
      <c r="AN88" s="40">
        <f t="shared" si="475"/>
        <v>489.1</v>
      </c>
      <c r="AO88" s="40">
        <v>0</v>
      </c>
      <c r="AP88" s="40">
        <v>0</v>
      </c>
      <c r="AQ88" s="41">
        <v>489.1</v>
      </c>
      <c r="AR88" s="40">
        <v>0</v>
      </c>
      <c r="AS88" s="40">
        <f t="shared" si="476"/>
        <v>489.1</v>
      </c>
      <c r="AT88" s="40">
        <v>0</v>
      </c>
      <c r="AU88" s="40">
        <v>0</v>
      </c>
      <c r="AV88" s="41">
        <v>489.1</v>
      </c>
      <c r="AW88" s="40">
        <v>0</v>
      </c>
      <c r="AX88" s="40">
        <f t="shared" si="477"/>
        <v>489.1</v>
      </c>
      <c r="AY88" s="40">
        <v>0</v>
      </c>
      <c r="AZ88" s="40">
        <v>0</v>
      </c>
      <c r="BA88" s="41">
        <v>489.1</v>
      </c>
      <c r="BB88" s="40">
        <v>0</v>
      </c>
      <c r="BC88" s="40">
        <f t="shared" si="478"/>
        <v>489.1</v>
      </c>
      <c r="BD88" s="40">
        <v>0</v>
      </c>
      <c r="BE88" s="40">
        <v>0</v>
      </c>
      <c r="BF88" s="41">
        <v>489.1</v>
      </c>
      <c r="BG88" s="40">
        <v>0</v>
      </c>
      <c r="BH88" s="40">
        <f t="shared" si="479"/>
        <v>489.1</v>
      </c>
      <c r="BI88" s="40">
        <v>0</v>
      </c>
      <c r="BJ88" s="40">
        <v>0</v>
      </c>
      <c r="BK88" s="41">
        <v>489.1</v>
      </c>
      <c r="BL88" s="40">
        <v>0</v>
      </c>
    </row>
    <row r="89" spans="1:64" ht="49.5" x14ac:dyDescent="0.25">
      <c r="A89" s="28" t="s">
        <v>80</v>
      </c>
      <c r="B89" s="29" t="s">
        <v>255</v>
      </c>
      <c r="C89" s="30" t="s">
        <v>24</v>
      </c>
      <c r="D89" s="30" t="s">
        <v>38</v>
      </c>
      <c r="E89" s="31">
        <f t="shared" si="465"/>
        <v>1567.8000000000002</v>
      </c>
      <c r="F89" s="31">
        <f t="shared" ref="F89" si="495">K89+P89+U89+Z89+AE89+AJ89+AO89+AT89+AY89</f>
        <v>0</v>
      </c>
      <c r="G89" s="31">
        <f t="shared" ref="G89" si="496">L89+Q89+V89+AA89+AF89+AK89+AP89+AU89+AZ89</f>
        <v>0</v>
      </c>
      <c r="H89" s="31">
        <f t="shared" si="468"/>
        <v>1567.8000000000002</v>
      </c>
      <c r="I89" s="31">
        <f t="shared" ref="I89" si="497">N89+S89+X89+AC89+AH89+AM89+AR89+AW89+BB89</f>
        <v>0</v>
      </c>
      <c r="J89" s="32">
        <f t="shared" si="464"/>
        <v>24.3</v>
      </c>
      <c r="K89" s="40">
        <v>0</v>
      </c>
      <c r="L89" s="40">
        <v>0</v>
      </c>
      <c r="M89" s="32">
        <v>24.3</v>
      </c>
      <c r="N89" s="40">
        <v>0</v>
      </c>
      <c r="O89" s="40">
        <f t="shared" si="470"/>
        <v>33.6</v>
      </c>
      <c r="P89" s="40">
        <v>0</v>
      </c>
      <c r="Q89" s="40">
        <v>0</v>
      </c>
      <c r="R89" s="41">
        <v>33.6</v>
      </c>
      <c r="S89" s="40">
        <v>0</v>
      </c>
      <c r="T89" s="40">
        <f t="shared" si="471"/>
        <v>157.19999999999999</v>
      </c>
      <c r="U89" s="40">
        <v>0</v>
      </c>
      <c r="V89" s="40">
        <v>0</v>
      </c>
      <c r="W89" s="41">
        <v>157.19999999999999</v>
      </c>
      <c r="X89" s="40">
        <v>0</v>
      </c>
      <c r="Y89" s="40">
        <f t="shared" si="472"/>
        <v>163.4</v>
      </c>
      <c r="Z89" s="40">
        <v>0</v>
      </c>
      <c r="AA89" s="40">
        <v>0</v>
      </c>
      <c r="AB89" s="41">
        <v>163.4</v>
      </c>
      <c r="AC89" s="40">
        <v>0</v>
      </c>
      <c r="AD89" s="40">
        <f t="shared" si="473"/>
        <v>169.9</v>
      </c>
      <c r="AE89" s="40">
        <v>0</v>
      </c>
      <c r="AF89" s="40">
        <v>0</v>
      </c>
      <c r="AG89" s="41">
        <v>169.9</v>
      </c>
      <c r="AH89" s="40">
        <v>0</v>
      </c>
      <c r="AI89" s="40">
        <f t="shared" si="474"/>
        <v>169.9</v>
      </c>
      <c r="AJ89" s="40">
        <v>0</v>
      </c>
      <c r="AK89" s="40">
        <v>0</v>
      </c>
      <c r="AL89" s="41">
        <v>169.9</v>
      </c>
      <c r="AM89" s="40">
        <v>0</v>
      </c>
      <c r="AN89" s="40">
        <f t="shared" si="475"/>
        <v>169.9</v>
      </c>
      <c r="AO89" s="40">
        <v>0</v>
      </c>
      <c r="AP89" s="40">
        <v>0</v>
      </c>
      <c r="AQ89" s="41">
        <v>169.9</v>
      </c>
      <c r="AR89" s="40">
        <v>0</v>
      </c>
      <c r="AS89" s="40">
        <f t="shared" si="476"/>
        <v>169.9</v>
      </c>
      <c r="AT89" s="40">
        <v>0</v>
      </c>
      <c r="AU89" s="40">
        <v>0</v>
      </c>
      <c r="AV89" s="41">
        <v>169.9</v>
      </c>
      <c r="AW89" s="40">
        <v>0</v>
      </c>
      <c r="AX89" s="40">
        <f t="shared" si="477"/>
        <v>169.9</v>
      </c>
      <c r="AY89" s="40">
        <v>0</v>
      </c>
      <c r="AZ89" s="40">
        <v>0</v>
      </c>
      <c r="BA89" s="41">
        <v>169.9</v>
      </c>
      <c r="BB89" s="40">
        <v>0</v>
      </c>
      <c r="BC89" s="40">
        <f t="shared" si="478"/>
        <v>169.9</v>
      </c>
      <c r="BD89" s="40">
        <v>0</v>
      </c>
      <c r="BE89" s="40">
        <v>0</v>
      </c>
      <c r="BF89" s="41">
        <v>169.9</v>
      </c>
      <c r="BG89" s="40">
        <v>0</v>
      </c>
      <c r="BH89" s="40">
        <f t="shared" si="479"/>
        <v>169.9</v>
      </c>
      <c r="BI89" s="40">
        <v>0</v>
      </c>
      <c r="BJ89" s="40">
        <v>0</v>
      </c>
      <c r="BK89" s="41">
        <v>169.9</v>
      </c>
      <c r="BL89" s="40">
        <v>0</v>
      </c>
    </row>
    <row r="90" spans="1:64" ht="49.5" x14ac:dyDescent="0.25">
      <c r="A90" s="28" t="s">
        <v>200</v>
      </c>
      <c r="B90" s="29" t="s">
        <v>265</v>
      </c>
      <c r="C90" s="30" t="s">
        <v>24</v>
      </c>
      <c r="D90" s="30" t="s">
        <v>38</v>
      </c>
      <c r="E90" s="31">
        <f t="shared" si="465"/>
        <v>2883.1000000000004</v>
      </c>
      <c r="F90" s="31">
        <f t="shared" ref="F90" si="498">K90+P90+U90+Z90+AE90+AJ90+AO90+AT90+AY90</f>
        <v>0</v>
      </c>
      <c r="G90" s="31">
        <f t="shared" ref="G90" si="499">L90+Q90+V90+AA90+AF90+AK90+AP90+AU90+AZ90</f>
        <v>0</v>
      </c>
      <c r="H90" s="31">
        <f t="shared" si="468"/>
        <v>2883.1000000000004</v>
      </c>
      <c r="I90" s="31">
        <f t="shared" ref="I90" si="500">N90+S90+X90+AC90+AH90+AM90+AR90+AW90+BB90</f>
        <v>0</v>
      </c>
      <c r="J90" s="32">
        <f t="shared" si="464"/>
        <v>306.3</v>
      </c>
      <c r="K90" s="40">
        <v>0</v>
      </c>
      <c r="L90" s="40">
        <v>0</v>
      </c>
      <c r="M90" s="32">
        <v>306.3</v>
      </c>
      <c r="N90" s="40">
        <v>0</v>
      </c>
      <c r="O90" s="40">
        <f t="shared" si="470"/>
        <v>268.2</v>
      </c>
      <c r="P90" s="40">
        <v>0</v>
      </c>
      <c r="Q90" s="40">
        <v>0</v>
      </c>
      <c r="R90" s="41">
        <v>268.2</v>
      </c>
      <c r="S90" s="40">
        <v>0</v>
      </c>
      <c r="T90" s="40">
        <f t="shared" si="471"/>
        <v>240.2</v>
      </c>
      <c r="U90" s="40">
        <v>0</v>
      </c>
      <c r="V90" s="40">
        <v>0</v>
      </c>
      <c r="W90" s="41">
        <v>240.2</v>
      </c>
      <c r="X90" s="40">
        <v>0</v>
      </c>
      <c r="Y90" s="41">
        <f t="shared" si="472"/>
        <v>249.8</v>
      </c>
      <c r="Z90" s="40">
        <v>0</v>
      </c>
      <c r="AA90" s="40">
        <v>0</v>
      </c>
      <c r="AB90" s="41">
        <v>249.8</v>
      </c>
      <c r="AC90" s="40">
        <v>0</v>
      </c>
      <c r="AD90" s="40">
        <f t="shared" si="473"/>
        <v>259.8</v>
      </c>
      <c r="AE90" s="40">
        <v>0</v>
      </c>
      <c r="AF90" s="40">
        <v>0</v>
      </c>
      <c r="AG90" s="41">
        <v>259.8</v>
      </c>
      <c r="AH90" s="40">
        <v>0</v>
      </c>
      <c r="AI90" s="40">
        <f t="shared" si="474"/>
        <v>259.8</v>
      </c>
      <c r="AJ90" s="40">
        <v>0</v>
      </c>
      <c r="AK90" s="40">
        <v>0</v>
      </c>
      <c r="AL90" s="41">
        <v>259.8</v>
      </c>
      <c r="AM90" s="40">
        <v>0</v>
      </c>
      <c r="AN90" s="40">
        <f t="shared" si="475"/>
        <v>259.8</v>
      </c>
      <c r="AO90" s="40">
        <v>0</v>
      </c>
      <c r="AP90" s="40">
        <v>0</v>
      </c>
      <c r="AQ90" s="41">
        <v>259.8</v>
      </c>
      <c r="AR90" s="40">
        <v>0</v>
      </c>
      <c r="AS90" s="40">
        <f t="shared" si="476"/>
        <v>259.8</v>
      </c>
      <c r="AT90" s="40">
        <v>0</v>
      </c>
      <c r="AU90" s="40">
        <v>0</v>
      </c>
      <c r="AV90" s="41">
        <v>259.8</v>
      </c>
      <c r="AW90" s="40">
        <v>0</v>
      </c>
      <c r="AX90" s="40">
        <f t="shared" si="477"/>
        <v>259.8</v>
      </c>
      <c r="AY90" s="40">
        <v>0</v>
      </c>
      <c r="AZ90" s="40">
        <v>0</v>
      </c>
      <c r="BA90" s="41">
        <v>259.8</v>
      </c>
      <c r="BB90" s="40">
        <v>0</v>
      </c>
      <c r="BC90" s="40">
        <f t="shared" si="478"/>
        <v>259.8</v>
      </c>
      <c r="BD90" s="40">
        <v>0</v>
      </c>
      <c r="BE90" s="40">
        <v>0</v>
      </c>
      <c r="BF90" s="41">
        <v>259.8</v>
      </c>
      <c r="BG90" s="40">
        <v>0</v>
      </c>
      <c r="BH90" s="40">
        <f t="shared" si="479"/>
        <v>259.8</v>
      </c>
      <c r="BI90" s="40">
        <v>0</v>
      </c>
      <c r="BJ90" s="40">
        <v>0</v>
      </c>
      <c r="BK90" s="41">
        <v>259.8</v>
      </c>
      <c r="BL90" s="40">
        <v>0</v>
      </c>
    </row>
    <row r="91" spans="1:64" ht="49.5" x14ac:dyDescent="0.25">
      <c r="A91" s="28" t="s">
        <v>207</v>
      </c>
      <c r="B91" s="29" t="s">
        <v>256</v>
      </c>
      <c r="C91" s="30" t="s">
        <v>24</v>
      </c>
      <c r="D91" s="30" t="s">
        <v>38</v>
      </c>
      <c r="E91" s="31">
        <f t="shared" si="465"/>
        <v>2114</v>
      </c>
      <c r="F91" s="31">
        <f t="shared" ref="F91:F92" si="501">K91+P91+U91+Z91+AE91+AJ91+AO91+AT91+AY91</f>
        <v>0</v>
      </c>
      <c r="G91" s="31">
        <f t="shared" ref="G91:G92" si="502">L91+Q91+V91+AA91+AF91+AK91+AP91+AU91+AZ91</f>
        <v>0</v>
      </c>
      <c r="H91" s="31">
        <f t="shared" si="468"/>
        <v>2114</v>
      </c>
      <c r="I91" s="31">
        <f t="shared" ref="I91:I92" si="503">N91+S91+X91+AC91+AH91+AM91+AR91+AW91+BB91</f>
        <v>0</v>
      </c>
      <c r="J91" s="33">
        <f t="shared" ref="J91:J92" si="504">M91</f>
        <v>0</v>
      </c>
      <c r="K91" s="40">
        <v>0</v>
      </c>
      <c r="L91" s="40">
        <v>0</v>
      </c>
      <c r="M91" s="33">
        <v>0</v>
      </c>
      <c r="N91" s="40">
        <v>0</v>
      </c>
      <c r="O91" s="40">
        <f t="shared" si="470"/>
        <v>90.7</v>
      </c>
      <c r="P91" s="40">
        <v>0</v>
      </c>
      <c r="Q91" s="40">
        <v>0</v>
      </c>
      <c r="R91" s="41">
        <v>90.7</v>
      </c>
      <c r="S91" s="40">
        <v>0</v>
      </c>
      <c r="T91" s="40">
        <f t="shared" si="471"/>
        <v>210.5</v>
      </c>
      <c r="U91" s="40">
        <v>0</v>
      </c>
      <c r="V91" s="40">
        <v>0</v>
      </c>
      <c r="W91" s="41">
        <v>210.5</v>
      </c>
      <c r="X91" s="40">
        <v>0</v>
      </c>
      <c r="Y91" s="40">
        <f t="shared" si="472"/>
        <v>218.9</v>
      </c>
      <c r="Z91" s="40">
        <v>0</v>
      </c>
      <c r="AA91" s="40">
        <v>0</v>
      </c>
      <c r="AB91" s="41">
        <v>218.9</v>
      </c>
      <c r="AC91" s="40">
        <v>0</v>
      </c>
      <c r="AD91" s="40">
        <f t="shared" si="473"/>
        <v>227.7</v>
      </c>
      <c r="AE91" s="40">
        <v>0</v>
      </c>
      <c r="AF91" s="40">
        <v>0</v>
      </c>
      <c r="AG91" s="41">
        <v>227.7</v>
      </c>
      <c r="AH91" s="40">
        <v>0</v>
      </c>
      <c r="AI91" s="40">
        <f t="shared" si="474"/>
        <v>227.7</v>
      </c>
      <c r="AJ91" s="40">
        <v>0</v>
      </c>
      <c r="AK91" s="40">
        <v>0</v>
      </c>
      <c r="AL91" s="41">
        <v>227.7</v>
      </c>
      <c r="AM91" s="40">
        <v>0</v>
      </c>
      <c r="AN91" s="40">
        <f t="shared" si="475"/>
        <v>227.7</v>
      </c>
      <c r="AO91" s="40">
        <v>0</v>
      </c>
      <c r="AP91" s="40">
        <v>0</v>
      </c>
      <c r="AQ91" s="41">
        <v>227.7</v>
      </c>
      <c r="AR91" s="40">
        <v>0</v>
      </c>
      <c r="AS91" s="40">
        <f t="shared" si="476"/>
        <v>227.7</v>
      </c>
      <c r="AT91" s="40">
        <v>0</v>
      </c>
      <c r="AU91" s="40">
        <v>0</v>
      </c>
      <c r="AV91" s="41">
        <v>227.7</v>
      </c>
      <c r="AW91" s="40">
        <v>0</v>
      </c>
      <c r="AX91" s="40">
        <f t="shared" si="477"/>
        <v>227.7</v>
      </c>
      <c r="AY91" s="40">
        <v>0</v>
      </c>
      <c r="AZ91" s="40">
        <v>0</v>
      </c>
      <c r="BA91" s="41">
        <v>227.7</v>
      </c>
      <c r="BB91" s="40">
        <v>0</v>
      </c>
      <c r="BC91" s="40">
        <f t="shared" si="478"/>
        <v>227.7</v>
      </c>
      <c r="BD91" s="40">
        <v>0</v>
      </c>
      <c r="BE91" s="40">
        <v>0</v>
      </c>
      <c r="BF91" s="41">
        <v>227.7</v>
      </c>
      <c r="BG91" s="40">
        <v>0</v>
      </c>
      <c r="BH91" s="40">
        <f t="shared" si="479"/>
        <v>227.7</v>
      </c>
      <c r="BI91" s="40">
        <v>0</v>
      </c>
      <c r="BJ91" s="40">
        <v>0</v>
      </c>
      <c r="BK91" s="41">
        <v>227.7</v>
      </c>
      <c r="BL91" s="40">
        <v>0</v>
      </c>
    </row>
    <row r="92" spans="1:64" ht="49.5" x14ac:dyDescent="0.25">
      <c r="A92" s="28" t="s">
        <v>215</v>
      </c>
      <c r="B92" s="29" t="s">
        <v>266</v>
      </c>
      <c r="C92" s="30" t="s">
        <v>24</v>
      </c>
      <c r="D92" s="30" t="s">
        <v>38</v>
      </c>
      <c r="E92" s="31">
        <f t="shared" ref="E92:E93" si="505">J92+O92+T92+Y92+AD92+AI92+AN92+AS92+AX92+BC92+BH92</f>
        <v>993.8</v>
      </c>
      <c r="F92" s="31">
        <f t="shared" si="501"/>
        <v>0</v>
      </c>
      <c r="G92" s="31">
        <f t="shared" si="502"/>
        <v>0</v>
      </c>
      <c r="H92" s="31">
        <f t="shared" ref="H92:H93" si="506">M92+R92+W92+AB92+AG92+AL92+AQ92+AV92+BA92+BF92+BK92</f>
        <v>993.8</v>
      </c>
      <c r="I92" s="31">
        <f t="shared" si="503"/>
        <v>0</v>
      </c>
      <c r="J92" s="33">
        <f t="shared" si="504"/>
        <v>0</v>
      </c>
      <c r="K92" s="40">
        <v>0</v>
      </c>
      <c r="L92" s="40">
        <v>0</v>
      </c>
      <c r="M92" s="33">
        <v>0</v>
      </c>
      <c r="N92" s="40">
        <v>0</v>
      </c>
      <c r="O92" s="40">
        <f t="shared" ref="O92:O93" si="507">SUM(Q92:S92)</f>
        <v>43</v>
      </c>
      <c r="P92" s="40">
        <v>0</v>
      </c>
      <c r="Q92" s="40">
        <v>0</v>
      </c>
      <c r="R92" s="41">
        <v>43</v>
      </c>
      <c r="S92" s="40">
        <v>0</v>
      </c>
      <c r="T92" s="40">
        <f t="shared" ref="T92:T93" si="508">SUM(V92:X92)</f>
        <v>98.9</v>
      </c>
      <c r="U92" s="40">
        <v>0</v>
      </c>
      <c r="V92" s="40">
        <v>0</v>
      </c>
      <c r="W92" s="41">
        <v>98.9</v>
      </c>
      <c r="X92" s="40">
        <v>0</v>
      </c>
      <c r="Y92" s="40">
        <f t="shared" ref="Y92:Y93" si="509">SUM(AA92:AC92)</f>
        <v>102.9</v>
      </c>
      <c r="Z92" s="40">
        <v>0</v>
      </c>
      <c r="AA92" s="40">
        <v>0</v>
      </c>
      <c r="AB92" s="41">
        <v>102.9</v>
      </c>
      <c r="AC92" s="40">
        <v>0</v>
      </c>
      <c r="AD92" s="40">
        <f t="shared" ref="AD92:AD93" si="510">SUM(AF92:AH92)</f>
        <v>107</v>
      </c>
      <c r="AE92" s="40">
        <v>0</v>
      </c>
      <c r="AF92" s="40">
        <v>0</v>
      </c>
      <c r="AG92" s="41">
        <v>107</v>
      </c>
      <c r="AH92" s="40">
        <v>0</v>
      </c>
      <c r="AI92" s="40">
        <f t="shared" ref="AI92:AI93" si="511">SUM(AK92:AM92)</f>
        <v>107</v>
      </c>
      <c r="AJ92" s="40">
        <v>0</v>
      </c>
      <c r="AK92" s="40">
        <v>0</v>
      </c>
      <c r="AL92" s="41">
        <v>107</v>
      </c>
      <c r="AM92" s="40">
        <v>0</v>
      </c>
      <c r="AN92" s="40">
        <f t="shared" ref="AN92:AN93" si="512">SUM(AP92:AR92)</f>
        <v>107</v>
      </c>
      <c r="AO92" s="40">
        <v>0</v>
      </c>
      <c r="AP92" s="40">
        <v>0</v>
      </c>
      <c r="AQ92" s="41">
        <v>107</v>
      </c>
      <c r="AR92" s="40">
        <v>0</v>
      </c>
      <c r="AS92" s="40">
        <f t="shared" ref="AS92:AS93" si="513">SUM(AU92:AW92)</f>
        <v>107</v>
      </c>
      <c r="AT92" s="40">
        <v>0</v>
      </c>
      <c r="AU92" s="40">
        <v>0</v>
      </c>
      <c r="AV92" s="41">
        <v>107</v>
      </c>
      <c r="AW92" s="40">
        <v>0</v>
      </c>
      <c r="AX92" s="40">
        <f t="shared" ref="AX92:AX93" si="514">SUM(AZ92:BB92)</f>
        <v>107</v>
      </c>
      <c r="AY92" s="40">
        <v>0</v>
      </c>
      <c r="AZ92" s="40">
        <v>0</v>
      </c>
      <c r="BA92" s="41">
        <v>107</v>
      </c>
      <c r="BB92" s="40">
        <v>0</v>
      </c>
      <c r="BC92" s="40">
        <f t="shared" ref="BC92:BC93" si="515">SUM(BE92:BG92)</f>
        <v>107</v>
      </c>
      <c r="BD92" s="40">
        <v>0</v>
      </c>
      <c r="BE92" s="40">
        <v>0</v>
      </c>
      <c r="BF92" s="41">
        <v>107</v>
      </c>
      <c r="BG92" s="40">
        <v>0</v>
      </c>
      <c r="BH92" s="40">
        <f t="shared" ref="BH92:BH93" si="516">SUM(BJ92:BL92)</f>
        <v>107</v>
      </c>
      <c r="BI92" s="40">
        <v>0</v>
      </c>
      <c r="BJ92" s="40">
        <v>0</v>
      </c>
      <c r="BK92" s="41">
        <v>107</v>
      </c>
      <c r="BL92" s="40">
        <v>0</v>
      </c>
    </row>
    <row r="93" spans="1:64" ht="49.5" x14ac:dyDescent="0.25">
      <c r="A93" s="28" t="s">
        <v>216</v>
      </c>
      <c r="B93" s="29" t="s">
        <v>267</v>
      </c>
      <c r="C93" s="30" t="s">
        <v>24</v>
      </c>
      <c r="D93" s="30" t="s">
        <v>38</v>
      </c>
      <c r="E93" s="31">
        <f t="shared" si="505"/>
        <v>3586.6</v>
      </c>
      <c r="F93" s="31">
        <f t="shared" ref="F93" si="517">K93+P93+U93+Z93+AE93+AJ93+AO93+AT93+AY93</f>
        <v>0</v>
      </c>
      <c r="G93" s="31">
        <f t="shared" ref="G93" si="518">L93+Q93+V93+AA93+AF93+AK93+AP93+AU93+AZ93</f>
        <v>0</v>
      </c>
      <c r="H93" s="31">
        <f t="shared" si="506"/>
        <v>3586.6</v>
      </c>
      <c r="I93" s="31">
        <f t="shared" ref="I93" si="519">N93+S93+X93+AC93+AH93+AM93+AR93+AW93+BB93</f>
        <v>0</v>
      </c>
      <c r="J93" s="33">
        <f t="shared" ref="J93" si="520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07"/>
        <v>192.1</v>
      </c>
      <c r="P93" s="40">
        <v>0</v>
      </c>
      <c r="Q93" s="40">
        <v>0</v>
      </c>
      <c r="R93" s="41">
        <v>192.1</v>
      </c>
      <c r="S93" s="40">
        <v>0</v>
      </c>
      <c r="T93" s="40">
        <f t="shared" si="508"/>
        <v>353.2</v>
      </c>
      <c r="U93" s="40">
        <v>0</v>
      </c>
      <c r="V93" s="40">
        <v>0</v>
      </c>
      <c r="W93" s="41">
        <v>353.2</v>
      </c>
      <c r="X93" s="40">
        <v>0</v>
      </c>
      <c r="Y93" s="40">
        <f t="shared" si="509"/>
        <v>367.3</v>
      </c>
      <c r="Z93" s="40">
        <v>0</v>
      </c>
      <c r="AA93" s="40">
        <v>0</v>
      </c>
      <c r="AB93" s="41">
        <v>367.3</v>
      </c>
      <c r="AC93" s="40">
        <v>0</v>
      </c>
      <c r="AD93" s="40">
        <f t="shared" si="510"/>
        <v>382</v>
      </c>
      <c r="AE93" s="40">
        <v>0</v>
      </c>
      <c r="AF93" s="40">
        <v>0</v>
      </c>
      <c r="AG93" s="41">
        <v>382</v>
      </c>
      <c r="AH93" s="40">
        <v>0</v>
      </c>
      <c r="AI93" s="40">
        <f t="shared" si="511"/>
        <v>382</v>
      </c>
      <c r="AJ93" s="40">
        <v>0</v>
      </c>
      <c r="AK93" s="40">
        <v>0</v>
      </c>
      <c r="AL93" s="41">
        <v>382</v>
      </c>
      <c r="AM93" s="40">
        <v>0</v>
      </c>
      <c r="AN93" s="40">
        <f t="shared" si="512"/>
        <v>382</v>
      </c>
      <c r="AO93" s="40">
        <v>0</v>
      </c>
      <c r="AP93" s="40">
        <v>0</v>
      </c>
      <c r="AQ93" s="41">
        <v>382</v>
      </c>
      <c r="AR93" s="40">
        <v>0</v>
      </c>
      <c r="AS93" s="40">
        <f t="shared" si="513"/>
        <v>382</v>
      </c>
      <c r="AT93" s="40">
        <v>0</v>
      </c>
      <c r="AU93" s="40">
        <v>0</v>
      </c>
      <c r="AV93" s="41">
        <v>382</v>
      </c>
      <c r="AW93" s="40">
        <v>0</v>
      </c>
      <c r="AX93" s="40">
        <f t="shared" si="514"/>
        <v>382</v>
      </c>
      <c r="AY93" s="40">
        <v>0</v>
      </c>
      <c r="AZ93" s="40">
        <v>0</v>
      </c>
      <c r="BA93" s="41">
        <v>382</v>
      </c>
      <c r="BB93" s="40">
        <v>0</v>
      </c>
      <c r="BC93" s="40">
        <f t="shared" si="515"/>
        <v>382</v>
      </c>
      <c r="BD93" s="40">
        <v>0</v>
      </c>
      <c r="BE93" s="40">
        <v>0</v>
      </c>
      <c r="BF93" s="41">
        <v>382</v>
      </c>
      <c r="BG93" s="40">
        <v>0</v>
      </c>
      <c r="BH93" s="40">
        <f t="shared" si="516"/>
        <v>382</v>
      </c>
      <c r="BI93" s="40">
        <v>0</v>
      </c>
      <c r="BJ93" s="40">
        <v>0</v>
      </c>
      <c r="BK93" s="41">
        <v>382</v>
      </c>
      <c r="BL93" s="40">
        <v>0</v>
      </c>
    </row>
    <row r="94" spans="1:64" ht="49.5" x14ac:dyDescent="0.25">
      <c r="A94" s="28" t="s">
        <v>268</v>
      </c>
      <c r="B94" s="29" t="s">
        <v>269</v>
      </c>
      <c r="C94" s="30" t="s">
        <v>24</v>
      </c>
      <c r="D94" s="30" t="s">
        <v>38</v>
      </c>
      <c r="E94" s="31">
        <f t="shared" ref="E94" si="521">J94+O94+T94+Y94+AD94+AI94+AN94+AS94+AX94+BC94+BH94</f>
        <v>4074.3</v>
      </c>
      <c r="F94" s="31">
        <f t="shared" ref="F94" si="522">K94+P94+U94+Z94+AE94+AJ94+AO94+AT94+AY94</f>
        <v>0</v>
      </c>
      <c r="G94" s="31">
        <f t="shared" ref="G94" si="523">L94+Q94+V94+AA94+AF94+AK94+AP94+AU94+AZ94</f>
        <v>0</v>
      </c>
      <c r="H94" s="31">
        <f t="shared" ref="H94" si="524">M94+R94+W94+AB94+AG94+AL94+AQ94+AV94+BA94+BF94+BK94</f>
        <v>4074.3</v>
      </c>
      <c r="I94" s="31">
        <f t="shared" ref="I94" si="525">N94+S94+X94+AC94+AH94+AM94+AR94+AW94+BB94</f>
        <v>0</v>
      </c>
      <c r="J94" s="33">
        <f t="shared" ref="J94" si="526">M94</f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" si="527">SUM(Q94:S94)</f>
        <v>0</v>
      </c>
      <c r="P94" s="40">
        <v>0</v>
      </c>
      <c r="Q94" s="40">
        <v>0</v>
      </c>
      <c r="R94" s="41">
        <v>0</v>
      </c>
      <c r="S94" s="40">
        <v>0</v>
      </c>
      <c r="T94" s="40">
        <f t="shared" ref="T94" si="528">SUM(V94:X94)</f>
        <v>423.9</v>
      </c>
      <c r="U94" s="40">
        <v>0</v>
      </c>
      <c r="V94" s="40">
        <v>0</v>
      </c>
      <c r="W94" s="41">
        <v>423.9</v>
      </c>
      <c r="X94" s="40">
        <v>0</v>
      </c>
      <c r="Y94" s="40">
        <f t="shared" ref="Y94" si="529">SUM(AA94:AC94)</f>
        <v>440.9</v>
      </c>
      <c r="Z94" s="40">
        <v>0</v>
      </c>
      <c r="AA94" s="40">
        <v>0</v>
      </c>
      <c r="AB94" s="41">
        <v>440.9</v>
      </c>
      <c r="AC94" s="40">
        <v>0</v>
      </c>
      <c r="AD94" s="40">
        <f t="shared" ref="AD94" si="530">SUM(AF94:AH94)</f>
        <v>458.5</v>
      </c>
      <c r="AE94" s="40">
        <v>0</v>
      </c>
      <c r="AF94" s="40">
        <v>0</v>
      </c>
      <c r="AG94" s="41">
        <v>458.5</v>
      </c>
      <c r="AH94" s="40">
        <v>0</v>
      </c>
      <c r="AI94" s="40">
        <f t="shared" ref="AI94" si="531">SUM(AK94:AM94)</f>
        <v>458.5</v>
      </c>
      <c r="AJ94" s="40">
        <v>0</v>
      </c>
      <c r="AK94" s="40">
        <v>0</v>
      </c>
      <c r="AL94" s="41">
        <v>458.5</v>
      </c>
      <c r="AM94" s="40">
        <v>0</v>
      </c>
      <c r="AN94" s="40">
        <f t="shared" ref="AN94" si="532">SUM(AP94:AR94)</f>
        <v>458.5</v>
      </c>
      <c r="AO94" s="40">
        <v>0</v>
      </c>
      <c r="AP94" s="40">
        <v>0</v>
      </c>
      <c r="AQ94" s="41">
        <v>458.5</v>
      </c>
      <c r="AR94" s="40">
        <v>0</v>
      </c>
      <c r="AS94" s="40">
        <f t="shared" ref="AS94" si="533">SUM(AU94:AW94)</f>
        <v>458.5</v>
      </c>
      <c r="AT94" s="40">
        <v>0</v>
      </c>
      <c r="AU94" s="40">
        <v>0</v>
      </c>
      <c r="AV94" s="41">
        <v>458.5</v>
      </c>
      <c r="AW94" s="40">
        <v>0</v>
      </c>
      <c r="AX94" s="40">
        <f t="shared" ref="AX94" si="534">SUM(AZ94:BB94)</f>
        <v>458.5</v>
      </c>
      <c r="AY94" s="40">
        <v>0</v>
      </c>
      <c r="AZ94" s="40">
        <v>0</v>
      </c>
      <c r="BA94" s="41">
        <v>458.5</v>
      </c>
      <c r="BB94" s="40">
        <v>0</v>
      </c>
      <c r="BC94" s="40">
        <f t="shared" ref="BC94" si="535">SUM(BE94:BG94)</f>
        <v>458.5</v>
      </c>
      <c r="BD94" s="40">
        <v>0</v>
      </c>
      <c r="BE94" s="40">
        <v>0</v>
      </c>
      <c r="BF94" s="41">
        <v>458.5</v>
      </c>
      <c r="BG94" s="40">
        <v>0</v>
      </c>
      <c r="BH94" s="40">
        <f t="shared" ref="BH94" si="536">SUM(BJ94:BL94)</f>
        <v>458.5</v>
      </c>
      <c r="BI94" s="40">
        <v>0</v>
      </c>
      <c r="BJ94" s="40">
        <v>0</v>
      </c>
      <c r="BK94" s="41">
        <v>458.5</v>
      </c>
      <c r="BL94" s="40">
        <v>0</v>
      </c>
    </row>
    <row r="95" spans="1:64" ht="49.5" x14ac:dyDescent="0.25">
      <c r="A95" s="28" t="s">
        <v>307</v>
      </c>
      <c r="B95" s="29" t="s">
        <v>257</v>
      </c>
      <c r="C95" s="30" t="s">
        <v>24</v>
      </c>
      <c r="D95" s="30" t="s">
        <v>38</v>
      </c>
      <c r="E95" s="31">
        <f t="shared" ref="E95:E96" si="537">J95+O95+T95+Y95+AD95+AI95+AN95+AS95+AX95+BC95+BH95</f>
        <v>772.30000000000007</v>
      </c>
      <c r="F95" s="31">
        <f t="shared" ref="F95:F96" si="538">K95+P95+U95+Z95+AE95+AJ95+AO95+AT95+AY95</f>
        <v>0</v>
      </c>
      <c r="G95" s="31">
        <f t="shared" ref="G95:G96" si="539">L95+Q95+V95+AA95+AF95+AK95+AP95+AU95+AZ95</f>
        <v>0</v>
      </c>
      <c r="H95" s="31">
        <f t="shared" ref="H95:H96" si="540">M95+R95+W95+AB95+AG95+AL95+AQ95+AV95+BA95+BF95+BK95</f>
        <v>772.30000000000007</v>
      </c>
      <c r="I95" s="31">
        <f t="shared" ref="I95:I96" si="541">N95+S95+X95+AC95+AH95+AM95+AR95+AW95+BB95</f>
        <v>0</v>
      </c>
      <c r="J95" s="33">
        <f t="shared" ref="J95:J96" si="542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ref="O95:O96" si="543">SUM(Q95:S95)</f>
        <v>0</v>
      </c>
      <c r="P95" s="40">
        <v>0</v>
      </c>
      <c r="Q95" s="40">
        <v>0</v>
      </c>
      <c r="R95" s="41">
        <v>0</v>
      </c>
      <c r="S95" s="40">
        <v>0</v>
      </c>
      <c r="T95" s="40">
        <f t="shared" ref="T95:T96" si="544">SUM(V95:X95)</f>
        <v>31.6</v>
      </c>
      <c r="U95" s="40">
        <v>0</v>
      </c>
      <c r="V95" s="40">
        <v>0</v>
      </c>
      <c r="W95" s="41">
        <v>31.6</v>
      </c>
      <c r="X95" s="40">
        <v>0</v>
      </c>
      <c r="Y95" s="40">
        <f t="shared" ref="Y95:Y96" si="545">SUM(AA95:AC95)</f>
        <v>89</v>
      </c>
      <c r="Z95" s="40">
        <v>0</v>
      </c>
      <c r="AA95" s="40">
        <v>0</v>
      </c>
      <c r="AB95" s="41">
        <v>89</v>
      </c>
      <c r="AC95" s="40">
        <v>0</v>
      </c>
      <c r="AD95" s="40">
        <f t="shared" ref="AD95:AD96" si="546">SUM(AF95:AH95)</f>
        <v>93.1</v>
      </c>
      <c r="AE95" s="40">
        <v>0</v>
      </c>
      <c r="AF95" s="40">
        <v>0</v>
      </c>
      <c r="AG95" s="41">
        <v>93.1</v>
      </c>
      <c r="AH95" s="40">
        <v>0</v>
      </c>
      <c r="AI95" s="40">
        <f t="shared" ref="AI95:AI96" si="547">SUM(AK95:AM95)</f>
        <v>93.1</v>
      </c>
      <c r="AJ95" s="40">
        <v>0</v>
      </c>
      <c r="AK95" s="40">
        <v>0</v>
      </c>
      <c r="AL95" s="41">
        <v>93.1</v>
      </c>
      <c r="AM95" s="40">
        <v>0</v>
      </c>
      <c r="AN95" s="40">
        <f t="shared" ref="AN95:AN96" si="548">SUM(AP95:AR95)</f>
        <v>93.1</v>
      </c>
      <c r="AO95" s="40">
        <v>0</v>
      </c>
      <c r="AP95" s="40">
        <v>0</v>
      </c>
      <c r="AQ95" s="41">
        <v>93.1</v>
      </c>
      <c r="AR95" s="40">
        <v>0</v>
      </c>
      <c r="AS95" s="40">
        <f t="shared" ref="AS95:AS96" si="549">SUM(AU95:AW95)</f>
        <v>93.1</v>
      </c>
      <c r="AT95" s="40">
        <v>0</v>
      </c>
      <c r="AU95" s="40">
        <v>0</v>
      </c>
      <c r="AV95" s="41">
        <v>93.1</v>
      </c>
      <c r="AW95" s="40">
        <v>0</v>
      </c>
      <c r="AX95" s="40">
        <f t="shared" ref="AX95:AX96" si="550">SUM(AZ95:BB95)</f>
        <v>93.1</v>
      </c>
      <c r="AY95" s="40">
        <v>0</v>
      </c>
      <c r="AZ95" s="40">
        <v>0</v>
      </c>
      <c r="BA95" s="41">
        <v>93.1</v>
      </c>
      <c r="BB95" s="40">
        <v>0</v>
      </c>
      <c r="BC95" s="40">
        <f t="shared" ref="BC95:BC96" si="551">SUM(BE95:BG95)</f>
        <v>93.1</v>
      </c>
      <c r="BD95" s="40">
        <v>0</v>
      </c>
      <c r="BE95" s="40">
        <v>0</v>
      </c>
      <c r="BF95" s="41">
        <v>93.1</v>
      </c>
      <c r="BG95" s="40">
        <v>0</v>
      </c>
      <c r="BH95" s="40">
        <f t="shared" ref="BH95:BH96" si="552">SUM(BJ95:BL95)</f>
        <v>93.1</v>
      </c>
      <c r="BI95" s="40">
        <v>0</v>
      </c>
      <c r="BJ95" s="40">
        <v>0</v>
      </c>
      <c r="BK95" s="41">
        <v>93.1</v>
      </c>
      <c r="BL95" s="40">
        <v>0</v>
      </c>
    </row>
    <row r="96" spans="1:64" ht="49.5" x14ac:dyDescent="0.25">
      <c r="A96" s="28" t="s">
        <v>308</v>
      </c>
      <c r="B96" s="29" t="s">
        <v>303</v>
      </c>
      <c r="C96" s="30" t="s">
        <v>24</v>
      </c>
      <c r="D96" s="30" t="s">
        <v>38</v>
      </c>
      <c r="E96" s="31">
        <f t="shared" si="537"/>
        <v>1802.6</v>
      </c>
      <c r="F96" s="31">
        <f t="shared" si="538"/>
        <v>0</v>
      </c>
      <c r="G96" s="31">
        <f t="shared" si="539"/>
        <v>0</v>
      </c>
      <c r="H96" s="31">
        <f t="shared" si="540"/>
        <v>1802.6</v>
      </c>
      <c r="I96" s="31">
        <f t="shared" si="541"/>
        <v>0</v>
      </c>
      <c r="J96" s="33">
        <f t="shared" si="542"/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si="543"/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si="544"/>
        <v>73.8</v>
      </c>
      <c r="U96" s="40">
        <v>0</v>
      </c>
      <c r="V96" s="40">
        <v>0</v>
      </c>
      <c r="W96" s="41">
        <v>73.8</v>
      </c>
      <c r="X96" s="40">
        <v>0</v>
      </c>
      <c r="Y96" s="40">
        <f t="shared" si="545"/>
        <v>207.7</v>
      </c>
      <c r="Z96" s="40">
        <v>0</v>
      </c>
      <c r="AA96" s="40">
        <v>0</v>
      </c>
      <c r="AB96" s="41">
        <v>207.7</v>
      </c>
      <c r="AC96" s="40">
        <v>0</v>
      </c>
      <c r="AD96" s="40">
        <f t="shared" si="546"/>
        <v>217.3</v>
      </c>
      <c r="AE96" s="40">
        <v>0</v>
      </c>
      <c r="AF96" s="40">
        <v>0</v>
      </c>
      <c r="AG96" s="41">
        <v>217.3</v>
      </c>
      <c r="AH96" s="40">
        <v>0</v>
      </c>
      <c r="AI96" s="40">
        <f t="shared" si="547"/>
        <v>217.3</v>
      </c>
      <c r="AJ96" s="40">
        <v>0</v>
      </c>
      <c r="AK96" s="40">
        <v>0</v>
      </c>
      <c r="AL96" s="41">
        <v>217.3</v>
      </c>
      <c r="AM96" s="40">
        <v>0</v>
      </c>
      <c r="AN96" s="40">
        <f t="shared" si="548"/>
        <v>217.3</v>
      </c>
      <c r="AO96" s="40">
        <v>0</v>
      </c>
      <c r="AP96" s="40">
        <v>0</v>
      </c>
      <c r="AQ96" s="41">
        <v>217.3</v>
      </c>
      <c r="AR96" s="40">
        <v>0</v>
      </c>
      <c r="AS96" s="40">
        <f t="shared" si="549"/>
        <v>217.3</v>
      </c>
      <c r="AT96" s="40">
        <v>0</v>
      </c>
      <c r="AU96" s="40">
        <v>0</v>
      </c>
      <c r="AV96" s="41">
        <v>217.3</v>
      </c>
      <c r="AW96" s="40">
        <v>0</v>
      </c>
      <c r="AX96" s="40">
        <f t="shared" si="550"/>
        <v>217.3</v>
      </c>
      <c r="AY96" s="40">
        <v>0</v>
      </c>
      <c r="AZ96" s="40">
        <v>0</v>
      </c>
      <c r="BA96" s="41">
        <v>217.3</v>
      </c>
      <c r="BB96" s="40">
        <v>0</v>
      </c>
      <c r="BC96" s="40">
        <f t="shared" si="551"/>
        <v>217.3</v>
      </c>
      <c r="BD96" s="40">
        <v>0</v>
      </c>
      <c r="BE96" s="40">
        <v>0</v>
      </c>
      <c r="BF96" s="41">
        <v>217.3</v>
      </c>
      <c r="BG96" s="40">
        <v>0</v>
      </c>
      <c r="BH96" s="40">
        <f t="shared" si="552"/>
        <v>217.3</v>
      </c>
      <c r="BI96" s="40">
        <v>0</v>
      </c>
      <c r="BJ96" s="40">
        <v>0</v>
      </c>
      <c r="BK96" s="41">
        <v>217.3</v>
      </c>
      <c r="BL96" s="40">
        <v>0</v>
      </c>
    </row>
    <row r="97" spans="1:64" ht="33" customHeight="1" x14ac:dyDescent="0.25">
      <c r="A97" s="28" t="s">
        <v>81</v>
      </c>
      <c r="B97" s="81" t="s">
        <v>125</v>
      </c>
      <c r="C97" s="81"/>
      <c r="D97" s="81"/>
      <c r="E97" s="39">
        <f>E98+E103</f>
        <v>5241.8999999999996</v>
      </c>
      <c r="F97" s="39">
        <f t="shared" ref="F97:BL97" si="553">F98+F103</f>
        <v>0</v>
      </c>
      <c r="G97" s="39">
        <f t="shared" si="553"/>
        <v>0</v>
      </c>
      <c r="H97" s="39">
        <f t="shared" si="553"/>
        <v>5241.8999999999996</v>
      </c>
      <c r="I97" s="39">
        <f t="shared" si="553"/>
        <v>0</v>
      </c>
      <c r="J97" s="39">
        <f t="shared" si="553"/>
        <v>4874.2</v>
      </c>
      <c r="K97" s="39">
        <f t="shared" si="553"/>
        <v>0</v>
      </c>
      <c r="L97" s="39">
        <f t="shared" si="553"/>
        <v>0</v>
      </c>
      <c r="M97" s="39">
        <f t="shared" si="553"/>
        <v>4874.2</v>
      </c>
      <c r="N97" s="39">
        <f t="shared" si="553"/>
        <v>0</v>
      </c>
      <c r="O97" s="39">
        <f t="shared" si="553"/>
        <v>367.69999999999993</v>
      </c>
      <c r="P97" s="39">
        <f t="shared" si="553"/>
        <v>0</v>
      </c>
      <c r="Q97" s="39">
        <f t="shared" si="553"/>
        <v>0</v>
      </c>
      <c r="R97" s="39">
        <f t="shared" si="553"/>
        <v>367.69999999999993</v>
      </c>
      <c r="S97" s="39">
        <f t="shared" si="553"/>
        <v>0</v>
      </c>
      <c r="T97" s="39">
        <f t="shared" si="553"/>
        <v>0</v>
      </c>
      <c r="U97" s="39">
        <f t="shared" si="553"/>
        <v>0</v>
      </c>
      <c r="V97" s="39">
        <f t="shared" si="553"/>
        <v>0</v>
      </c>
      <c r="W97" s="39">
        <f t="shared" si="553"/>
        <v>0</v>
      </c>
      <c r="X97" s="39">
        <f t="shared" si="553"/>
        <v>0</v>
      </c>
      <c r="Y97" s="39">
        <f t="shared" si="553"/>
        <v>0</v>
      </c>
      <c r="Z97" s="39">
        <f t="shared" si="553"/>
        <v>0</v>
      </c>
      <c r="AA97" s="39">
        <f t="shared" si="553"/>
        <v>0</v>
      </c>
      <c r="AB97" s="39">
        <f t="shared" si="553"/>
        <v>0</v>
      </c>
      <c r="AC97" s="39">
        <f t="shared" si="553"/>
        <v>0</v>
      </c>
      <c r="AD97" s="39">
        <f t="shared" si="553"/>
        <v>0</v>
      </c>
      <c r="AE97" s="39">
        <f t="shared" si="553"/>
        <v>0</v>
      </c>
      <c r="AF97" s="39">
        <f t="shared" si="553"/>
        <v>0</v>
      </c>
      <c r="AG97" s="39">
        <f t="shared" si="553"/>
        <v>0</v>
      </c>
      <c r="AH97" s="39">
        <f t="shared" si="553"/>
        <v>0</v>
      </c>
      <c r="AI97" s="39">
        <f t="shared" si="553"/>
        <v>0</v>
      </c>
      <c r="AJ97" s="39">
        <f t="shared" si="553"/>
        <v>0</v>
      </c>
      <c r="AK97" s="39">
        <f t="shared" si="553"/>
        <v>0</v>
      </c>
      <c r="AL97" s="39">
        <f t="shared" si="553"/>
        <v>0</v>
      </c>
      <c r="AM97" s="39">
        <f t="shared" si="553"/>
        <v>0</v>
      </c>
      <c r="AN97" s="39">
        <f t="shared" si="553"/>
        <v>0</v>
      </c>
      <c r="AO97" s="39">
        <f t="shared" si="553"/>
        <v>0</v>
      </c>
      <c r="AP97" s="39">
        <f t="shared" si="553"/>
        <v>0</v>
      </c>
      <c r="AQ97" s="39">
        <f t="shared" si="553"/>
        <v>0</v>
      </c>
      <c r="AR97" s="39">
        <f t="shared" si="553"/>
        <v>0</v>
      </c>
      <c r="AS97" s="39">
        <f t="shared" si="553"/>
        <v>0</v>
      </c>
      <c r="AT97" s="39">
        <f t="shared" si="553"/>
        <v>0</v>
      </c>
      <c r="AU97" s="39">
        <f t="shared" si="553"/>
        <v>0</v>
      </c>
      <c r="AV97" s="39">
        <f t="shared" si="553"/>
        <v>0</v>
      </c>
      <c r="AW97" s="39">
        <f t="shared" si="553"/>
        <v>0</v>
      </c>
      <c r="AX97" s="39">
        <f t="shared" si="553"/>
        <v>0</v>
      </c>
      <c r="AY97" s="39">
        <f t="shared" si="553"/>
        <v>0</v>
      </c>
      <c r="AZ97" s="39">
        <f t="shared" si="553"/>
        <v>0</v>
      </c>
      <c r="BA97" s="39">
        <f t="shared" si="553"/>
        <v>0</v>
      </c>
      <c r="BB97" s="39">
        <f t="shared" si="553"/>
        <v>0</v>
      </c>
      <c r="BC97" s="39">
        <f t="shared" si="553"/>
        <v>0</v>
      </c>
      <c r="BD97" s="39">
        <f t="shared" si="553"/>
        <v>0</v>
      </c>
      <c r="BE97" s="39">
        <f t="shared" si="553"/>
        <v>0</v>
      </c>
      <c r="BF97" s="39">
        <f t="shared" si="553"/>
        <v>0</v>
      </c>
      <c r="BG97" s="39">
        <f t="shared" si="553"/>
        <v>0</v>
      </c>
      <c r="BH97" s="39">
        <f t="shared" si="553"/>
        <v>0</v>
      </c>
      <c r="BI97" s="39">
        <f t="shared" si="553"/>
        <v>0</v>
      </c>
      <c r="BJ97" s="39">
        <f t="shared" si="553"/>
        <v>0</v>
      </c>
      <c r="BK97" s="39">
        <f t="shared" si="553"/>
        <v>0</v>
      </c>
      <c r="BL97" s="39">
        <f t="shared" si="553"/>
        <v>0</v>
      </c>
    </row>
    <row r="98" spans="1:64" ht="47.25" customHeight="1" x14ac:dyDescent="0.25">
      <c r="A98" s="28" t="s">
        <v>82</v>
      </c>
      <c r="B98" s="81" t="s">
        <v>114</v>
      </c>
      <c r="C98" s="81"/>
      <c r="D98" s="81"/>
      <c r="E98" s="39">
        <f>SUM(E99:E102)</f>
        <v>2470.4</v>
      </c>
      <c r="F98" s="39">
        <f t="shared" ref="F98:V98" si="554">SUM(F99:F102)</f>
        <v>0</v>
      </c>
      <c r="G98" s="39">
        <f t="shared" si="554"/>
        <v>0</v>
      </c>
      <c r="H98" s="39">
        <f t="shared" si="554"/>
        <v>2470.4</v>
      </c>
      <c r="I98" s="39">
        <f t="shared" si="554"/>
        <v>0</v>
      </c>
      <c r="J98" s="39">
        <f t="shared" si="554"/>
        <v>2102.6999999999998</v>
      </c>
      <c r="K98" s="39">
        <f t="shared" si="554"/>
        <v>0</v>
      </c>
      <c r="L98" s="39">
        <f t="shared" si="554"/>
        <v>0</v>
      </c>
      <c r="M98" s="39">
        <f>SUM(M99:M102)</f>
        <v>2102.6999999999998</v>
      </c>
      <c r="N98" s="39">
        <f t="shared" si="554"/>
        <v>0</v>
      </c>
      <c r="O98" s="39">
        <f t="shared" si="554"/>
        <v>367.69999999999993</v>
      </c>
      <c r="P98" s="39">
        <f t="shared" si="554"/>
        <v>0</v>
      </c>
      <c r="Q98" s="39">
        <f t="shared" si="554"/>
        <v>0</v>
      </c>
      <c r="R98" s="39">
        <f t="shared" si="554"/>
        <v>367.69999999999993</v>
      </c>
      <c r="S98" s="39">
        <f t="shared" si="554"/>
        <v>0</v>
      </c>
      <c r="T98" s="39">
        <f t="shared" si="554"/>
        <v>0</v>
      </c>
      <c r="U98" s="39">
        <f t="shared" si="554"/>
        <v>0</v>
      </c>
      <c r="V98" s="39">
        <f t="shared" si="554"/>
        <v>0</v>
      </c>
      <c r="W98" s="39">
        <f t="shared" ref="W98" si="555">SUM(W99:W102)</f>
        <v>0</v>
      </c>
      <c r="X98" s="39">
        <f t="shared" ref="X98" si="556">SUM(X99:X102)</f>
        <v>0</v>
      </c>
      <c r="Y98" s="39">
        <f t="shared" ref="Y98" si="557">SUM(Y99:Y102)</f>
        <v>0</v>
      </c>
      <c r="Z98" s="39">
        <f t="shared" ref="Z98" si="558">SUM(Z99:Z102)</f>
        <v>0</v>
      </c>
      <c r="AA98" s="39">
        <f t="shared" ref="AA98" si="559">SUM(AA99:AA102)</f>
        <v>0</v>
      </c>
      <c r="AB98" s="39">
        <f t="shared" ref="AB98" si="560">SUM(AB99:AB102)</f>
        <v>0</v>
      </c>
      <c r="AC98" s="39">
        <f t="shared" ref="AC98" si="561">SUM(AC99:AC102)</f>
        <v>0</v>
      </c>
      <c r="AD98" s="39">
        <f t="shared" ref="AD98" si="562">SUM(AD99:AD102)</f>
        <v>0</v>
      </c>
      <c r="AE98" s="39">
        <f t="shared" ref="AE98" si="563">SUM(AE99:AE102)</f>
        <v>0</v>
      </c>
      <c r="AF98" s="39">
        <f t="shared" ref="AF98" si="564">SUM(AF99:AF102)</f>
        <v>0</v>
      </c>
      <c r="AG98" s="39">
        <f t="shared" ref="AG98" si="565">SUM(AG99:AG102)</f>
        <v>0</v>
      </c>
      <c r="AH98" s="39">
        <f t="shared" ref="AH98" si="566">SUM(AH99:AH102)</f>
        <v>0</v>
      </c>
      <c r="AI98" s="39">
        <f t="shared" ref="AI98" si="567">SUM(AI99:AI102)</f>
        <v>0</v>
      </c>
      <c r="AJ98" s="39">
        <f t="shared" ref="AJ98" si="568">SUM(AJ99:AJ102)</f>
        <v>0</v>
      </c>
      <c r="AK98" s="39">
        <f t="shared" ref="AK98" si="569">SUM(AK99:AK102)</f>
        <v>0</v>
      </c>
      <c r="AL98" s="39">
        <f t="shared" ref="AL98:AM98" si="570">SUM(AL99:AL102)</f>
        <v>0</v>
      </c>
      <c r="AM98" s="39">
        <f t="shared" si="570"/>
        <v>0</v>
      </c>
      <c r="AN98" s="39">
        <f t="shared" ref="AN98" si="571">SUM(AN99:AN102)</f>
        <v>0</v>
      </c>
      <c r="AO98" s="39">
        <f t="shared" ref="AO98" si="572">SUM(AO99:AO102)</f>
        <v>0</v>
      </c>
      <c r="AP98" s="39">
        <f t="shared" ref="AP98" si="573">SUM(AP99:AP102)</f>
        <v>0</v>
      </c>
      <c r="AQ98" s="39">
        <f t="shared" ref="AQ98" si="574">SUM(AQ99:AQ102)</f>
        <v>0</v>
      </c>
      <c r="AR98" s="39">
        <f t="shared" ref="AR98" si="575">SUM(AR99:AR102)</f>
        <v>0</v>
      </c>
      <c r="AS98" s="39">
        <f t="shared" ref="AS98" si="576">SUM(AS99:AS102)</f>
        <v>0</v>
      </c>
      <c r="AT98" s="39">
        <f t="shared" ref="AT98" si="577">SUM(AT99:AT102)</f>
        <v>0</v>
      </c>
      <c r="AU98" s="39">
        <f t="shared" ref="AU98" si="578">SUM(AU99:AU102)</f>
        <v>0</v>
      </c>
      <c r="AV98" s="39">
        <f t="shared" ref="AV98" si="579">SUM(AV99:AV102)</f>
        <v>0</v>
      </c>
      <c r="AW98" s="39">
        <f t="shared" ref="AW98" si="580">SUM(AW99:AW102)</f>
        <v>0</v>
      </c>
      <c r="AX98" s="39">
        <f t="shared" ref="AX98" si="581">SUM(AX99:AX102)</f>
        <v>0</v>
      </c>
      <c r="AY98" s="39">
        <f t="shared" ref="AY98" si="582">SUM(AY99:AY102)</f>
        <v>0</v>
      </c>
      <c r="AZ98" s="39">
        <f t="shared" ref="AZ98" si="583">SUM(AZ99:AZ102)</f>
        <v>0</v>
      </c>
      <c r="BA98" s="39">
        <f t="shared" ref="BA98" si="584">SUM(BA99:BA102)</f>
        <v>0</v>
      </c>
      <c r="BB98" s="39">
        <f t="shared" ref="BB98" si="585">SUM(BB99:BB102)</f>
        <v>0</v>
      </c>
      <c r="BC98" s="39">
        <f t="shared" ref="BC98:BD98" si="586">SUM(BC99:BC102)</f>
        <v>0</v>
      </c>
      <c r="BD98" s="39">
        <f t="shared" si="586"/>
        <v>0</v>
      </c>
      <c r="BE98" s="39">
        <f t="shared" ref="BE98" si="587">SUM(BE99:BE102)</f>
        <v>0</v>
      </c>
      <c r="BF98" s="39">
        <f t="shared" ref="BF98" si="588">SUM(BF99:BF102)</f>
        <v>0</v>
      </c>
      <c r="BG98" s="39">
        <f t="shared" ref="BG98" si="589">SUM(BG99:BG102)</f>
        <v>0</v>
      </c>
      <c r="BH98" s="39">
        <f t="shared" ref="BH98" si="590">SUM(BH99:BH102)</f>
        <v>0</v>
      </c>
      <c r="BI98" s="39">
        <f t="shared" ref="BI98" si="591">SUM(BI99:BI102)</f>
        <v>0</v>
      </c>
      <c r="BJ98" s="39">
        <f t="shared" ref="BJ98" si="592">SUM(BJ99:BJ102)</f>
        <v>0</v>
      </c>
      <c r="BK98" s="39">
        <f t="shared" ref="BK98" si="593">SUM(BK99:BK102)</f>
        <v>0</v>
      </c>
      <c r="BL98" s="39">
        <f t="shared" ref="BL98" si="594">SUM(BL99:BL102)</f>
        <v>0</v>
      </c>
    </row>
    <row r="99" spans="1:64" ht="33" x14ac:dyDescent="0.25">
      <c r="A99" s="28" t="s">
        <v>110</v>
      </c>
      <c r="B99" s="29" t="s">
        <v>79</v>
      </c>
      <c r="C99" s="30" t="s">
        <v>24</v>
      </c>
      <c r="D99" s="30" t="s">
        <v>38</v>
      </c>
      <c r="E99" s="31">
        <f t="shared" ref="E99" si="595">J99+O99+T99+Y99+AD99+AI99+AN99+AS99+AX99</f>
        <v>1522.2999999999997</v>
      </c>
      <c r="F99" s="31">
        <f t="shared" ref="F99" si="596">K99+P99+U99+Z99+AE99+AJ99+AO99+AT99+AY99</f>
        <v>0</v>
      </c>
      <c r="G99" s="31">
        <f t="shared" ref="G99" si="597">L99+Q99+V99+AA99+AF99+AK99+AP99+AU99+AZ99</f>
        <v>0</v>
      </c>
      <c r="H99" s="31">
        <f t="shared" ref="H99" si="598">M99+R99+W99+AB99+AG99+AL99+AQ99+AV99+BA99</f>
        <v>1522.2999999999997</v>
      </c>
      <c r="I99" s="31">
        <f t="shared" ref="I99" si="599">N99+S99+X99+AC99+AH99+AM99+AR99+AW99+BB99</f>
        <v>0</v>
      </c>
      <c r="J99" s="32">
        <f>M99</f>
        <v>1154.5999999999999</v>
      </c>
      <c r="K99" s="40">
        <v>0</v>
      </c>
      <c r="L99" s="40">
        <v>0</v>
      </c>
      <c r="M99" s="32">
        <f>2309.2-1154.6</f>
        <v>1154.5999999999999</v>
      </c>
      <c r="N99" s="40">
        <v>0</v>
      </c>
      <c r="O99" s="33">
        <f>SUM(P99:S99)</f>
        <v>367.69999999999993</v>
      </c>
      <c r="P99" s="40">
        <v>0</v>
      </c>
      <c r="Q99" s="40">
        <v>0</v>
      </c>
      <c r="R99" s="41">
        <f>1154.6-786.9</f>
        <v>367.69999999999993</v>
      </c>
      <c r="S99" s="40">
        <v>0</v>
      </c>
      <c r="T99" s="33">
        <f>SUM(U99:X99)</f>
        <v>0</v>
      </c>
      <c r="U99" s="40">
        <v>0</v>
      </c>
      <c r="V99" s="40">
        <v>0</v>
      </c>
      <c r="W99" s="40">
        <v>0</v>
      </c>
      <c r="X99" s="40">
        <v>0</v>
      </c>
      <c r="Y99" s="33">
        <f>SUM(Z99:AC99)</f>
        <v>0</v>
      </c>
      <c r="Z99" s="40">
        <v>0</v>
      </c>
      <c r="AA99" s="40">
        <v>0</v>
      </c>
      <c r="AB99" s="40">
        <v>0</v>
      </c>
      <c r="AC99" s="40">
        <v>0</v>
      </c>
      <c r="AD99" s="33">
        <f>SUM(AE99:AH99)</f>
        <v>0</v>
      </c>
      <c r="AE99" s="40">
        <v>0</v>
      </c>
      <c r="AF99" s="40">
        <v>0</v>
      </c>
      <c r="AG99" s="40">
        <v>0</v>
      </c>
      <c r="AH99" s="40">
        <v>0</v>
      </c>
      <c r="AI99" s="33">
        <f>SUM(AJ99:AM99)</f>
        <v>0</v>
      </c>
      <c r="AJ99" s="40">
        <v>0</v>
      </c>
      <c r="AK99" s="40">
        <v>0</v>
      </c>
      <c r="AL99" s="40">
        <v>0</v>
      </c>
      <c r="AM99" s="40">
        <v>0</v>
      </c>
      <c r="AN99" s="33">
        <f>SUM(AO99:AR99)</f>
        <v>0</v>
      </c>
      <c r="AO99" s="40">
        <v>0</v>
      </c>
      <c r="AP99" s="40">
        <v>0</v>
      </c>
      <c r="AQ99" s="40">
        <v>0</v>
      </c>
      <c r="AR99" s="40">
        <v>0</v>
      </c>
      <c r="AS99" s="33">
        <f>SUM(AT99:AW99)</f>
        <v>0</v>
      </c>
      <c r="AT99" s="40">
        <v>0</v>
      </c>
      <c r="AU99" s="40">
        <v>0</v>
      </c>
      <c r="AV99" s="40">
        <v>0</v>
      </c>
      <c r="AW99" s="40">
        <v>0</v>
      </c>
      <c r="AX99" s="33">
        <f>SUM(AY99:BB99)</f>
        <v>0</v>
      </c>
      <c r="AY99" s="40">
        <v>0</v>
      </c>
      <c r="AZ99" s="40">
        <v>0</v>
      </c>
      <c r="BA99" s="40">
        <v>0</v>
      </c>
      <c r="BB99" s="40">
        <v>0</v>
      </c>
      <c r="BC99" s="33">
        <f>SUM(BD99:BG99)</f>
        <v>0</v>
      </c>
      <c r="BD99" s="40">
        <v>0</v>
      </c>
      <c r="BE99" s="40">
        <v>0</v>
      </c>
      <c r="BF99" s="40">
        <v>0</v>
      </c>
      <c r="BG99" s="40">
        <v>0</v>
      </c>
      <c r="BH99" s="33">
        <f>SUM(BI99:BL99)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33" x14ac:dyDescent="0.25">
      <c r="A100" s="28" t="s">
        <v>111</v>
      </c>
      <c r="B100" s="29" t="s">
        <v>67</v>
      </c>
      <c r="C100" s="30" t="s">
        <v>24</v>
      </c>
      <c r="D100" s="30" t="s">
        <v>38</v>
      </c>
      <c r="E100" s="31">
        <f t="shared" ref="E100:E102" si="600">J100+O100+T100+Y100+AD100+AI100+AN100+AS100+AX100</f>
        <v>65</v>
      </c>
      <c r="F100" s="31">
        <f t="shared" ref="F100:F102" si="601">K100+P100+U100+Z100+AE100+AJ100+AO100+AT100+AY100</f>
        <v>0</v>
      </c>
      <c r="G100" s="31">
        <f t="shared" ref="G100:G102" si="602">L100+Q100+V100+AA100+AF100+AK100+AP100+AU100+AZ100</f>
        <v>0</v>
      </c>
      <c r="H100" s="31">
        <f t="shared" ref="H100:H102" si="603">M100+R100+W100+AB100+AG100+AL100+AQ100+AV100+BA100</f>
        <v>65</v>
      </c>
      <c r="I100" s="31">
        <f t="shared" ref="I100:I102" si="604">N100+S100+X100+AC100+AH100+AM100+AR100+AW100+BB100</f>
        <v>0</v>
      </c>
      <c r="J100" s="32">
        <f>M100</f>
        <v>65</v>
      </c>
      <c r="K100" s="40">
        <v>0</v>
      </c>
      <c r="L100" s="40">
        <v>0</v>
      </c>
      <c r="M100" s="32">
        <v>65</v>
      </c>
      <c r="N100" s="40">
        <v>0</v>
      </c>
      <c r="O100" s="33">
        <f t="shared" ref="O100:O101" si="605">SUM(P100:S100)</f>
        <v>0</v>
      </c>
      <c r="P100" s="40">
        <v>0</v>
      </c>
      <c r="Q100" s="40">
        <v>0</v>
      </c>
      <c r="R100" s="40">
        <v>0</v>
      </c>
      <c r="S100" s="40">
        <v>0</v>
      </c>
      <c r="T100" s="33">
        <f t="shared" ref="T100:T101" si="606">SUM(U100:X100)</f>
        <v>0</v>
      </c>
      <c r="U100" s="40">
        <v>0</v>
      </c>
      <c r="V100" s="40">
        <v>0</v>
      </c>
      <c r="W100" s="40">
        <v>0</v>
      </c>
      <c r="X100" s="40">
        <v>0</v>
      </c>
      <c r="Y100" s="33">
        <f t="shared" ref="Y100:Y101" si="607">SUM(Z100:AC100)</f>
        <v>0</v>
      </c>
      <c r="Z100" s="40">
        <v>0</v>
      </c>
      <c r="AA100" s="40">
        <v>0</v>
      </c>
      <c r="AB100" s="40">
        <v>0</v>
      </c>
      <c r="AC100" s="40">
        <v>0</v>
      </c>
      <c r="AD100" s="33">
        <f t="shared" ref="AD100:AD101" si="608">SUM(AE100:AH100)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33">
        <f t="shared" ref="AI100:AI101" si="609">SUM(AJ100:AM100)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33">
        <f t="shared" ref="AN100:AN101" si="610">SUM(AO100:AR100)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33">
        <f t="shared" ref="AS100:AS101" si="611">SUM(AT100:AW100)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33">
        <f t="shared" ref="AX100:AX101" si="612">SUM(AY100:BB100)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33">
        <f t="shared" ref="BC100:BC101" si="613">SUM(BD100:BG100)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33">
        <f t="shared" ref="BH100:BH101" si="614">SUM(BI100:BL100)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33" x14ac:dyDescent="0.25">
      <c r="A101" s="28" t="s">
        <v>112</v>
      </c>
      <c r="B101" s="29" t="s">
        <v>78</v>
      </c>
      <c r="C101" s="30" t="s">
        <v>24</v>
      </c>
      <c r="D101" s="30" t="s">
        <v>38</v>
      </c>
      <c r="E101" s="31">
        <f t="shared" si="600"/>
        <v>562.70000000000005</v>
      </c>
      <c r="F101" s="31">
        <f t="shared" si="601"/>
        <v>0</v>
      </c>
      <c r="G101" s="31">
        <f t="shared" si="602"/>
        <v>0</v>
      </c>
      <c r="H101" s="31">
        <f t="shared" si="603"/>
        <v>562.70000000000005</v>
      </c>
      <c r="I101" s="31">
        <f t="shared" si="604"/>
        <v>0</v>
      </c>
      <c r="J101" s="32">
        <f>M101</f>
        <v>562.70000000000005</v>
      </c>
      <c r="K101" s="40">
        <v>0</v>
      </c>
      <c r="L101" s="40">
        <v>0</v>
      </c>
      <c r="M101" s="32">
        <v>562.70000000000005</v>
      </c>
      <c r="N101" s="40">
        <v>0</v>
      </c>
      <c r="O101" s="33">
        <f t="shared" si="605"/>
        <v>0</v>
      </c>
      <c r="P101" s="40">
        <v>0</v>
      </c>
      <c r="Q101" s="40">
        <v>0</v>
      </c>
      <c r="R101" s="40">
        <v>0</v>
      </c>
      <c r="S101" s="40">
        <v>0</v>
      </c>
      <c r="T101" s="33">
        <f t="shared" si="606"/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 t="shared" si="607"/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 t="shared" si="608"/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 t="shared" si="609"/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 t="shared" si="610"/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 t="shared" si="611"/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 t="shared" si="612"/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 t="shared" si="613"/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 t="shared" si="614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113</v>
      </c>
      <c r="B102" s="29" t="s">
        <v>83</v>
      </c>
      <c r="C102" s="30" t="s">
        <v>24</v>
      </c>
      <c r="D102" s="30" t="s">
        <v>38</v>
      </c>
      <c r="E102" s="31">
        <f t="shared" si="600"/>
        <v>320.39999999999998</v>
      </c>
      <c r="F102" s="31">
        <f t="shared" si="601"/>
        <v>0</v>
      </c>
      <c r="G102" s="31">
        <f t="shared" si="602"/>
        <v>0</v>
      </c>
      <c r="H102" s="31">
        <f t="shared" si="603"/>
        <v>320.39999999999998</v>
      </c>
      <c r="I102" s="31">
        <f t="shared" si="604"/>
        <v>0</v>
      </c>
      <c r="J102" s="32">
        <f>M102</f>
        <v>320.39999999999998</v>
      </c>
      <c r="K102" s="40">
        <v>0</v>
      </c>
      <c r="L102" s="40">
        <v>0</v>
      </c>
      <c r="M102" s="32">
        <v>320.39999999999998</v>
      </c>
      <c r="N102" s="40">
        <v>0</v>
      </c>
      <c r="O102" s="33">
        <f>SUM(P102:S102)</f>
        <v>0</v>
      </c>
      <c r="P102" s="39">
        <f>P103+P107</f>
        <v>0</v>
      </c>
      <c r="Q102" s="39">
        <f>Q103+Q107</f>
        <v>0</v>
      </c>
      <c r="R102" s="39">
        <v>0</v>
      </c>
      <c r="S102" s="39">
        <v>0</v>
      </c>
      <c r="T102" s="33">
        <f>SUM(U102:X102)</f>
        <v>0</v>
      </c>
      <c r="U102" s="39">
        <f>U103+U107</f>
        <v>0</v>
      </c>
      <c r="V102" s="39">
        <v>0</v>
      </c>
      <c r="W102" s="33">
        <v>0</v>
      </c>
      <c r="X102" s="39">
        <v>0</v>
      </c>
      <c r="Y102" s="33">
        <f>SUM(Z102:AC102)</f>
        <v>0</v>
      </c>
      <c r="Z102" s="39">
        <f>Z103+Z107</f>
        <v>0</v>
      </c>
      <c r="AA102" s="40">
        <v>0</v>
      </c>
      <c r="AB102" s="40">
        <v>0</v>
      </c>
      <c r="AC102" s="40">
        <v>0</v>
      </c>
      <c r="AD102" s="33">
        <f>SUM(AE102:AH102)</f>
        <v>0</v>
      </c>
      <c r="AE102" s="39">
        <f>AE103+AE107</f>
        <v>0</v>
      </c>
      <c r="AF102" s="40">
        <v>0</v>
      </c>
      <c r="AG102" s="40">
        <v>0</v>
      </c>
      <c r="AH102" s="40">
        <v>0</v>
      </c>
      <c r="AI102" s="33">
        <f>SUM(AJ102:AM102)</f>
        <v>0</v>
      </c>
      <c r="AJ102" s="39">
        <f>AJ103+AJ107</f>
        <v>0</v>
      </c>
      <c r="AK102" s="39">
        <f>AK103+AK107</f>
        <v>0</v>
      </c>
      <c r="AL102" s="39">
        <f>AL103+AL107</f>
        <v>0</v>
      </c>
      <c r="AM102" s="39">
        <f>AM103+AM107</f>
        <v>0</v>
      </c>
      <c r="AN102" s="33">
        <f>SUM(AO102:AR102)</f>
        <v>0</v>
      </c>
      <c r="AO102" s="39">
        <f>AO103+AO107</f>
        <v>0</v>
      </c>
      <c r="AP102" s="39">
        <f>AP103+AP107</f>
        <v>0</v>
      </c>
      <c r="AQ102" s="39">
        <f>AQ103+AQ107</f>
        <v>0</v>
      </c>
      <c r="AR102" s="39">
        <f>AR103+AR107</f>
        <v>0</v>
      </c>
      <c r="AS102" s="33">
        <f>SUM(AT102:AW102)</f>
        <v>0</v>
      </c>
      <c r="AT102" s="39">
        <f>AT103+AT107</f>
        <v>0</v>
      </c>
      <c r="AU102" s="39">
        <f>AU103+AU107</f>
        <v>0</v>
      </c>
      <c r="AV102" s="39">
        <f>AV103+AV107</f>
        <v>0</v>
      </c>
      <c r="AW102" s="39">
        <f>AW103+AW107</f>
        <v>0</v>
      </c>
      <c r="AX102" s="33">
        <f>SUM(AY102:BB102)</f>
        <v>0</v>
      </c>
      <c r="AY102" s="39">
        <f>AY103+AY107</f>
        <v>0</v>
      </c>
      <c r="AZ102" s="39">
        <f>AZ103+AZ107</f>
        <v>0</v>
      </c>
      <c r="BA102" s="39">
        <f>BA103+BA107</f>
        <v>0</v>
      </c>
      <c r="BB102" s="39">
        <f>BB103+BB107</f>
        <v>0</v>
      </c>
      <c r="BC102" s="33">
        <f>SUM(BD102:BG102)</f>
        <v>0</v>
      </c>
      <c r="BD102" s="39">
        <f>BD103+BD107</f>
        <v>0</v>
      </c>
      <c r="BE102" s="39">
        <f>BE103+BE107</f>
        <v>0</v>
      </c>
      <c r="BF102" s="39">
        <f>BF103+BF107</f>
        <v>0</v>
      </c>
      <c r="BG102" s="39">
        <f>BG103+BG107</f>
        <v>0</v>
      </c>
      <c r="BH102" s="33">
        <f>SUM(BI102:BL102)</f>
        <v>0</v>
      </c>
      <c r="BI102" s="39">
        <f>BI103+BI107</f>
        <v>0</v>
      </c>
      <c r="BJ102" s="39">
        <f>BJ103+BJ107</f>
        <v>0</v>
      </c>
      <c r="BK102" s="39">
        <f>BK103+BK107</f>
        <v>0</v>
      </c>
      <c r="BL102" s="39">
        <f>BL103+BL107</f>
        <v>0</v>
      </c>
    </row>
    <row r="103" spans="1:64" ht="31.5" customHeight="1" x14ac:dyDescent="0.25">
      <c r="A103" s="28" t="s">
        <v>116</v>
      </c>
      <c r="B103" s="81" t="s">
        <v>115</v>
      </c>
      <c r="C103" s="81"/>
      <c r="D103" s="81"/>
      <c r="E103" s="39">
        <f t="shared" ref="E103:AJ103" si="615">SUM(E104:E106)</f>
        <v>2771.5</v>
      </c>
      <c r="F103" s="39">
        <f t="shared" si="615"/>
        <v>0</v>
      </c>
      <c r="G103" s="39">
        <f t="shared" si="615"/>
        <v>0</v>
      </c>
      <c r="H103" s="39">
        <f t="shared" si="615"/>
        <v>2771.5</v>
      </c>
      <c r="I103" s="39">
        <f t="shared" si="615"/>
        <v>0</v>
      </c>
      <c r="J103" s="39">
        <f t="shared" si="615"/>
        <v>2771.5</v>
      </c>
      <c r="K103" s="39">
        <f t="shared" si="615"/>
        <v>0</v>
      </c>
      <c r="L103" s="39">
        <f t="shared" si="615"/>
        <v>0</v>
      </c>
      <c r="M103" s="39">
        <f t="shared" si="615"/>
        <v>2771.5</v>
      </c>
      <c r="N103" s="39">
        <f t="shared" si="615"/>
        <v>0</v>
      </c>
      <c r="O103" s="39">
        <f t="shared" si="615"/>
        <v>0</v>
      </c>
      <c r="P103" s="39">
        <f t="shared" si="615"/>
        <v>0</v>
      </c>
      <c r="Q103" s="39">
        <f t="shared" si="615"/>
        <v>0</v>
      </c>
      <c r="R103" s="39">
        <f t="shared" si="615"/>
        <v>0</v>
      </c>
      <c r="S103" s="39">
        <f t="shared" si="615"/>
        <v>0</v>
      </c>
      <c r="T103" s="39">
        <f t="shared" si="615"/>
        <v>0</v>
      </c>
      <c r="U103" s="39">
        <f t="shared" si="615"/>
        <v>0</v>
      </c>
      <c r="V103" s="39">
        <f t="shared" si="615"/>
        <v>0</v>
      </c>
      <c r="W103" s="39">
        <f t="shared" si="615"/>
        <v>0</v>
      </c>
      <c r="X103" s="39">
        <f t="shared" si="615"/>
        <v>0</v>
      </c>
      <c r="Y103" s="39">
        <f t="shared" si="615"/>
        <v>0</v>
      </c>
      <c r="Z103" s="39">
        <f t="shared" si="615"/>
        <v>0</v>
      </c>
      <c r="AA103" s="39">
        <f t="shared" si="615"/>
        <v>0</v>
      </c>
      <c r="AB103" s="39">
        <f t="shared" si="615"/>
        <v>0</v>
      </c>
      <c r="AC103" s="39">
        <f t="shared" si="615"/>
        <v>0</v>
      </c>
      <c r="AD103" s="39">
        <f t="shared" si="615"/>
        <v>0</v>
      </c>
      <c r="AE103" s="39">
        <f t="shared" si="615"/>
        <v>0</v>
      </c>
      <c r="AF103" s="39">
        <f t="shared" si="615"/>
        <v>0</v>
      </c>
      <c r="AG103" s="39">
        <f t="shared" si="615"/>
        <v>0</v>
      </c>
      <c r="AH103" s="39">
        <f t="shared" si="615"/>
        <v>0</v>
      </c>
      <c r="AI103" s="39">
        <f t="shared" si="615"/>
        <v>0</v>
      </c>
      <c r="AJ103" s="39">
        <f t="shared" si="615"/>
        <v>0</v>
      </c>
      <c r="AK103" s="39">
        <f t="shared" ref="AK103:BL103" si="616">SUM(AK104:AK106)</f>
        <v>0</v>
      </c>
      <c r="AL103" s="39">
        <f t="shared" si="616"/>
        <v>0</v>
      </c>
      <c r="AM103" s="39">
        <f t="shared" si="616"/>
        <v>0</v>
      </c>
      <c r="AN103" s="39">
        <f t="shared" si="616"/>
        <v>0</v>
      </c>
      <c r="AO103" s="39">
        <f t="shared" si="616"/>
        <v>0</v>
      </c>
      <c r="AP103" s="39">
        <f t="shared" si="616"/>
        <v>0</v>
      </c>
      <c r="AQ103" s="39">
        <f t="shared" si="616"/>
        <v>0</v>
      </c>
      <c r="AR103" s="39">
        <f t="shared" si="616"/>
        <v>0</v>
      </c>
      <c r="AS103" s="39">
        <f t="shared" si="616"/>
        <v>0</v>
      </c>
      <c r="AT103" s="39">
        <f t="shared" si="616"/>
        <v>0</v>
      </c>
      <c r="AU103" s="39">
        <f t="shared" si="616"/>
        <v>0</v>
      </c>
      <c r="AV103" s="39">
        <f t="shared" si="616"/>
        <v>0</v>
      </c>
      <c r="AW103" s="39">
        <f t="shared" si="616"/>
        <v>0</v>
      </c>
      <c r="AX103" s="39">
        <f t="shared" si="616"/>
        <v>0</v>
      </c>
      <c r="AY103" s="39">
        <f t="shared" si="616"/>
        <v>0</v>
      </c>
      <c r="AZ103" s="39">
        <f t="shared" si="616"/>
        <v>0</v>
      </c>
      <c r="BA103" s="39">
        <f t="shared" si="616"/>
        <v>0</v>
      </c>
      <c r="BB103" s="39">
        <f t="shared" si="616"/>
        <v>0</v>
      </c>
      <c r="BC103" s="39">
        <f t="shared" si="616"/>
        <v>0</v>
      </c>
      <c r="BD103" s="39">
        <f t="shared" si="616"/>
        <v>0</v>
      </c>
      <c r="BE103" s="39">
        <f t="shared" si="616"/>
        <v>0</v>
      </c>
      <c r="BF103" s="39">
        <f t="shared" si="616"/>
        <v>0</v>
      </c>
      <c r="BG103" s="39">
        <f t="shared" si="616"/>
        <v>0</v>
      </c>
      <c r="BH103" s="39">
        <f t="shared" si="616"/>
        <v>0</v>
      </c>
      <c r="BI103" s="39">
        <f t="shared" si="616"/>
        <v>0</v>
      </c>
      <c r="BJ103" s="39">
        <f t="shared" si="616"/>
        <v>0</v>
      </c>
      <c r="BK103" s="39">
        <f t="shared" si="616"/>
        <v>0</v>
      </c>
      <c r="BL103" s="39">
        <f t="shared" si="616"/>
        <v>0</v>
      </c>
    </row>
    <row r="104" spans="1:64" ht="33" x14ac:dyDescent="0.25">
      <c r="A104" s="28" t="s">
        <v>203</v>
      </c>
      <c r="B104" s="29" t="s">
        <v>79</v>
      </c>
      <c r="C104" s="30" t="s">
        <v>24</v>
      </c>
      <c r="D104" s="30" t="s">
        <v>24</v>
      </c>
      <c r="E104" s="31">
        <f t="shared" ref="E104" si="617">J104+O104+T104+Y104+AD104+AI104+AN104+AS104+AX104</f>
        <v>700.7</v>
      </c>
      <c r="F104" s="31">
        <f t="shared" ref="F104" si="618">K104+P104+U104+Z104+AE104+AJ104+AO104+AT104+AY104</f>
        <v>0</v>
      </c>
      <c r="G104" s="31">
        <f t="shared" ref="G104" si="619">L104+Q104+V104+AA104+AF104+AK104+AP104+AU104+AZ104</f>
        <v>0</v>
      </c>
      <c r="H104" s="31">
        <f t="shared" ref="H104" si="620">M104+R104+W104+AB104+AG104+AL104+AQ104+AV104+BA104</f>
        <v>700.7</v>
      </c>
      <c r="I104" s="31">
        <f t="shared" ref="I104" si="621">N104+S104+X104+AC104+AH104+AM104+AR104+AW104+BB104</f>
        <v>0</v>
      </c>
      <c r="J104" s="32">
        <f>M104</f>
        <v>700.7</v>
      </c>
      <c r="K104" s="40">
        <v>0</v>
      </c>
      <c r="L104" s="40">
        <v>0</v>
      </c>
      <c r="M104" s="32">
        <v>700.7</v>
      </c>
      <c r="N104" s="40">
        <v>0</v>
      </c>
      <c r="O104" s="33">
        <f t="shared" ref="O104:O105" si="622">SUM(P104:S104)</f>
        <v>0</v>
      </c>
      <c r="P104" s="40">
        <v>0</v>
      </c>
      <c r="Q104" s="40">
        <v>0</v>
      </c>
      <c r="R104" s="40">
        <v>0</v>
      </c>
      <c r="S104" s="40">
        <v>0</v>
      </c>
      <c r="T104" s="33">
        <f t="shared" ref="T104:T105" si="623"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 t="shared" ref="Y104:Y105" si="624"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 t="shared" ref="AD104:AD105" si="625"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 t="shared" ref="AI104:AI105" si="626"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 t="shared" ref="AN104:AN105" si="627"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 t="shared" ref="AS104:AS105" si="628"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 t="shared" ref="AX104:AX105" si="629"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 t="shared" ref="BC104:BC105" si="630"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 t="shared" ref="BH104:BH105" si="631"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117</v>
      </c>
      <c r="B105" s="29" t="s">
        <v>98</v>
      </c>
      <c r="C105" s="30" t="s">
        <v>24</v>
      </c>
      <c r="D105" s="30" t="s">
        <v>24</v>
      </c>
      <c r="E105" s="31">
        <f t="shared" ref="E105" si="632">J105+O105+T105+Y105+AD105+AI105+AN105+AS105+AX105</f>
        <v>1476.8</v>
      </c>
      <c r="F105" s="31">
        <f t="shared" ref="F105" si="633">K105+P105+U105+Z105+AE105+AJ105+AO105+AT105+AY105</f>
        <v>0</v>
      </c>
      <c r="G105" s="31">
        <f t="shared" ref="G105" si="634">L105+Q105+V105+AA105+AF105+AK105+AP105+AU105+AZ105</f>
        <v>0</v>
      </c>
      <c r="H105" s="31">
        <f t="shared" ref="H105" si="635">M105+R105+W105+AB105+AG105+AL105+AQ105+AV105+BA105</f>
        <v>1476.8</v>
      </c>
      <c r="I105" s="31">
        <f t="shared" ref="I105" si="636">N105+S105+X105+AC105+AH105+AM105+AR105+AW105+BB105</f>
        <v>0</v>
      </c>
      <c r="J105" s="32">
        <f>M105</f>
        <v>1476.8</v>
      </c>
      <c r="K105" s="40">
        <v>0</v>
      </c>
      <c r="L105" s="40">
        <v>0</v>
      </c>
      <c r="M105" s="32">
        <v>1476.8</v>
      </c>
      <c r="N105" s="40">
        <v>0</v>
      </c>
      <c r="O105" s="33">
        <f t="shared" si="622"/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si="623"/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si="624"/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si="625"/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si="626"/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si="627"/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si="628"/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si="629"/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si="630"/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si="631"/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118</v>
      </c>
      <c r="B106" s="29" t="s">
        <v>78</v>
      </c>
      <c r="C106" s="30" t="s">
        <v>24</v>
      </c>
      <c r="D106" s="30" t="s">
        <v>38</v>
      </c>
      <c r="E106" s="31">
        <f t="shared" ref="E106" si="637">J106+O106+T106+Y106+AD106+AI106+AN106+AS106+AX106</f>
        <v>594</v>
      </c>
      <c r="F106" s="31">
        <f t="shared" ref="F106" si="638">K106+P106+U106+Z106+AE106+AJ106+AO106+AT106+AY106</f>
        <v>0</v>
      </c>
      <c r="G106" s="31">
        <f t="shared" ref="G106" si="639">L106+Q106+V106+AA106+AF106+AK106+AP106+AU106+AZ106</f>
        <v>0</v>
      </c>
      <c r="H106" s="31">
        <f t="shared" ref="H106" si="640">M106+R106+W106+AB106+AG106+AL106+AQ106+AV106+BA106</f>
        <v>594</v>
      </c>
      <c r="I106" s="31">
        <f t="shared" ref="I106" si="641">N106+S106+X106+AC106+AH106+AM106+AR106+AW106+BB106</f>
        <v>0</v>
      </c>
      <c r="J106" s="32">
        <f>M106</f>
        <v>594</v>
      </c>
      <c r="K106" s="40">
        <v>0</v>
      </c>
      <c r="L106" s="40">
        <v>0</v>
      </c>
      <c r="M106" s="32">
        <v>594</v>
      </c>
      <c r="N106" s="40">
        <v>0</v>
      </c>
      <c r="O106" s="33">
        <f>SUM(P106:S106)</f>
        <v>0</v>
      </c>
      <c r="P106" s="39">
        <f t="shared" ref="P106:Q106" si="642">P107+P112</f>
        <v>0</v>
      </c>
      <c r="Q106" s="39">
        <f t="shared" si="642"/>
        <v>0</v>
      </c>
      <c r="R106" s="39">
        <v>0</v>
      </c>
      <c r="S106" s="39">
        <v>0</v>
      </c>
      <c r="T106" s="33">
        <f>SUM(U106:X106)</f>
        <v>0</v>
      </c>
      <c r="U106" s="39">
        <f t="shared" ref="U106" si="643">U107+U112</f>
        <v>0</v>
      </c>
      <c r="V106" s="33">
        <v>0</v>
      </c>
      <c r="W106" s="33">
        <v>0</v>
      </c>
      <c r="X106" s="33">
        <v>0</v>
      </c>
      <c r="Y106" s="33">
        <f t="shared" ref="Y106" si="644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" si="645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>SUM(AJ106:AM106)</f>
        <v>0</v>
      </c>
      <c r="AJ106" s="39">
        <f t="shared" ref="AJ106:AM106" si="646">AJ107+AJ112</f>
        <v>0</v>
      </c>
      <c r="AK106" s="39">
        <f t="shared" si="646"/>
        <v>0</v>
      </c>
      <c r="AL106" s="39">
        <f t="shared" si="646"/>
        <v>0</v>
      </c>
      <c r="AM106" s="39">
        <f t="shared" si="646"/>
        <v>0</v>
      </c>
      <c r="AN106" s="33">
        <f>SUM(AO106:AR106)</f>
        <v>0</v>
      </c>
      <c r="AO106" s="39">
        <f t="shared" ref="AO106:AR106" si="647">AO107+AO112</f>
        <v>0</v>
      </c>
      <c r="AP106" s="39">
        <f t="shared" si="647"/>
        <v>0</v>
      </c>
      <c r="AQ106" s="39">
        <f t="shared" si="647"/>
        <v>0</v>
      </c>
      <c r="AR106" s="39">
        <f t="shared" si="647"/>
        <v>0</v>
      </c>
      <c r="AS106" s="33">
        <f>SUM(AT106:AW106)</f>
        <v>0</v>
      </c>
      <c r="AT106" s="39">
        <f t="shared" ref="AT106:AW106" si="648">AT107+AT112</f>
        <v>0</v>
      </c>
      <c r="AU106" s="39">
        <f t="shared" si="648"/>
        <v>0</v>
      </c>
      <c r="AV106" s="39">
        <f t="shared" si="648"/>
        <v>0</v>
      </c>
      <c r="AW106" s="39">
        <f t="shared" si="648"/>
        <v>0</v>
      </c>
      <c r="AX106" s="33">
        <f>SUM(AY106:BB106)</f>
        <v>0</v>
      </c>
      <c r="AY106" s="39">
        <f t="shared" ref="AY106:BB106" si="649">AY107+AY112</f>
        <v>0</v>
      </c>
      <c r="AZ106" s="39">
        <f t="shared" si="649"/>
        <v>0</v>
      </c>
      <c r="BA106" s="39">
        <f t="shared" si="649"/>
        <v>0</v>
      </c>
      <c r="BB106" s="39">
        <f t="shared" si="649"/>
        <v>0</v>
      </c>
      <c r="BC106" s="33">
        <f>SUM(BD106:BG106)</f>
        <v>0</v>
      </c>
      <c r="BD106" s="39">
        <f t="shared" ref="BD106:BG106" si="650">BD107+BD112</f>
        <v>0</v>
      </c>
      <c r="BE106" s="39">
        <f t="shared" si="650"/>
        <v>0</v>
      </c>
      <c r="BF106" s="39">
        <f t="shared" si="650"/>
        <v>0</v>
      </c>
      <c r="BG106" s="39">
        <f t="shared" si="650"/>
        <v>0</v>
      </c>
      <c r="BH106" s="33">
        <f>SUM(BI106:BL106)</f>
        <v>0</v>
      </c>
      <c r="BI106" s="39">
        <f t="shared" ref="BI106:BL106" si="651">BI107+BI112</f>
        <v>0</v>
      </c>
      <c r="BJ106" s="39">
        <f t="shared" si="651"/>
        <v>0</v>
      </c>
      <c r="BK106" s="39">
        <f t="shared" si="651"/>
        <v>0</v>
      </c>
      <c r="BL106" s="39">
        <f t="shared" si="651"/>
        <v>0</v>
      </c>
    </row>
    <row r="107" spans="1:64" ht="31.5" customHeight="1" x14ac:dyDescent="0.25">
      <c r="A107" s="28" t="s">
        <v>84</v>
      </c>
      <c r="B107" s="81" t="s">
        <v>119</v>
      </c>
      <c r="C107" s="81"/>
      <c r="D107" s="81"/>
      <c r="E107" s="39">
        <f>SUM(E108:E134)</f>
        <v>182060.6</v>
      </c>
      <c r="F107" s="39">
        <f t="shared" ref="F107:I107" si="652">SUM(F108:F134)</f>
        <v>0</v>
      </c>
      <c r="G107" s="39">
        <f t="shared" si="652"/>
        <v>40831.399999999994</v>
      </c>
      <c r="H107" s="39">
        <f t="shared" si="652"/>
        <v>140727.80000000002</v>
      </c>
      <c r="I107" s="39">
        <f t="shared" si="652"/>
        <v>501.39999999999992</v>
      </c>
      <c r="J107" s="39">
        <f t="shared" ref="J107:BL107" si="653">SUM(J108:J134)</f>
        <v>36127.5</v>
      </c>
      <c r="K107" s="39">
        <f t="shared" si="653"/>
        <v>0</v>
      </c>
      <c r="L107" s="39">
        <f t="shared" si="653"/>
        <v>0</v>
      </c>
      <c r="M107" s="39">
        <f t="shared" si="653"/>
        <v>36016.600000000006</v>
      </c>
      <c r="N107" s="39">
        <f t="shared" si="653"/>
        <v>110.89999999999999</v>
      </c>
      <c r="O107" s="39">
        <f t="shared" si="653"/>
        <v>37011.1</v>
      </c>
      <c r="P107" s="39">
        <f t="shared" si="653"/>
        <v>0</v>
      </c>
      <c r="Q107" s="39">
        <f t="shared" si="653"/>
        <v>0</v>
      </c>
      <c r="R107" s="39">
        <f t="shared" si="653"/>
        <v>36801.699999999997</v>
      </c>
      <c r="S107" s="39">
        <f t="shared" si="653"/>
        <v>209.39999999999998</v>
      </c>
      <c r="T107" s="39">
        <f t="shared" si="653"/>
        <v>66981.999999999985</v>
      </c>
      <c r="U107" s="39">
        <f t="shared" si="653"/>
        <v>0</v>
      </c>
      <c r="V107" s="39">
        <f t="shared" si="653"/>
        <v>40831.399999999994</v>
      </c>
      <c r="W107" s="39">
        <f t="shared" si="653"/>
        <v>25969.5</v>
      </c>
      <c r="X107" s="39">
        <f t="shared" si="653"/>
        <v>181.10000000000002</v>
      </c>
      <c r="Y107" s="39">
        <f t="shared" si="653"/>
        <v>21940</v>
      </c>
      <c r="Z107" s="39">
        <f t="shared" si="653"/>
        <v>0</v>
      </c>
      <c r="AA107" s="39">
        <f t="shared" si="653"/>
        <v>0</v>
      </c>
      <c r="AB107" s="39">
        <f t="shared" si="653"/>
        <v>21940</v>
      </c>
      <c r="AC107" s="39">
        <f t="shared" si="653"/>
        <v>0</v>
      </c>
      <c r="AD107" s="39">
        <f t="shared" si="653"/>
        <v>20000</v>
      </c>
      <c r="AE107" s="39">
        <f t="shared" si="653"/>
        <v>0</v>
      </c>
      <c r="AF107" s="39">
        <f t="shared" si="653"/>
        <v>0</v>
      </c>
      <c r="AG107" s="39">
        <f t="shared" si="653"/>
        <v>20000</v>
      </c>
      <c r="AH107" s="39">
        <f t="shared" si="653"/>
        <v>0</v>
      </c>
      <c r="AI107" s="39">
        <f t="shared" si="653"/>
        <v>0</v>
      </c>
      <c r="AJ107" s="39">
        <f t="shared" si="653"/>
        <v>0</v>
      </c>
      <c r="AK107" s="39">
        <f t="shared" si="653"/>
        <v>0</v>
      </c>
      <c r="AL107" s="39">
        <f t="shared" si="653"/>
        <v>0</v>
      </c>
      <c r="AM107" s="39">
        <f t="shared" si="653"/>
        <v>0</v>
      </c>
      <c r="AN107" s="39">
        <f t="shared" si="653"/>
        <v>0</v>
      </c>
      <c r="AO107" s="39">
        <f t="shared" si="653"/>
        <v>0</v>
      </c>
      <c r="AP107" s="39">
        <f t="shared" si="653"/>
        <v>0</v>
      </c>
      <c r="AQ107" s="39">
        <f t="shared" si="653"/>
        <v>0</v>
      </c>
      <c r="AR107" s="39">
        <f t="shared" si="653"/>
        <v>0</v>
      </c>
      <c r="AS107" s="39">
        <f t="shared" si="653"/>
        <v>0</v>
      </c>
      <c r="AT107" s="39">
        <f t="shared" si="653"/>
        <v>0</v>
      </c>
      <c r="AU107" s="39">
        <f t="shared" si="653"/>
        <v>0</v>
      </c>
      <c r="AV107" s="39">
        <f t="shared" si="653"/>
        <v>0</v>
      </c>
      <c r="AW107" s="39">
        <f t="shared" si="653"/>
        <v>0</v>
      </c>
      <c r="AX107" s="39">
        <f t="shared" si="653"/>
        <v>0</v>
      </c>
      <c r="AY107" s="39">
        <f t="shared" si="653"/>
        <v>0</v>
      </c>
      <c r="AZ107" s="39">
        <f t="shared" si="653"/>
        <v>0</v>
      </c>
      <c r="BA107" s="39">
        <f t="shared" si="653"/>
        <v>0</v>
      </c>
      <c r="BB107" s="39">
        <f t="shared" si="653"/>
        <v>0</v>
      </c>
      <c r="BC107" s="39">
        <f t="shared" si="653"/>
        <v>0</v>
      </c>
      <c r="BD107" s="39">
        <f t="shared" si="653"/>
        <v>0</v>
      </c>
      <c r="BE107" s="39">
        <f t="shared" si="653"/>
        <v>0</v>
      </c>
      <c r="BF107" s="39">
        <f t="shared" si="653"/>
        <v>0</v>
      </c>
      <c r="BG107" s="39">
        <f t="shared" si="653"/>
        <v>0</v>
      </c>
      <c r="BH107" s="39">
        <f t="shared" si="653"/>
        <v>0</v>
      </c>
      <c r="BI107" s="39">
        <f t="shared" si="653"/>
        <v>0</v>
      </c>
      <c r="BJ107" s="39">
        <f t="shared" si="653"/>
        <v>0</v>
      </c>
      <c r="BK107" s="39">
        <f t="shared" si="653"/>
        <v>0</v>
      </c>
      <c r="BL107" s="39">
        <f t="shared" si="653"/>
        <v>0</v>
      </c>
    </row>
    <row r="108" spans="1:64" ht="49.5" x14ac:dyDescent="0.25">
      <c r="A108" s="28" t="s">
        <v>85</v>
      </c>
      <c r="B108" s="12" t="s">
        <v>87</v>
      </c>
      <c r="C108" s="30" t="s">
        <v>24</v>
      </c>
      <c r="D108" s="30" t="s">
        <v>24</v>
      </c>
      <c r="E108" s="31">
        <f t="shared" ref="E108" si="654">J108+O108+T108+Y108+AD108+AI108+AN108+AS108+AX108</f>
        <v>460</v>
      </c>
      <c r="F108" s="31">
        <f t="shared" ref="F108" si="655">K108+P108+U108+Z108+AE108+AJ108+AO108+AT108+AY108</f>
        <v>0</v>
      </c>
      <c r="G108" s="31">
        <f>L108+Q108+V108+AA108+AF108+AK108+AP108+AU108+AZ108</f>
        <v>0</v>
      </c>
      <c r="H108" s="31">
        <f t="shared" ref="H108" si="656">M108+R108+W108+AB108+AG108+AL108+AQ108+AV108+BA108</f>
        <v>460</v>
      </c>
      <c r="I108" s="31">
        <f t="shared" ref="I108" si="657">N108+S108+X108+AC108+AH108+AM108+AR108+AW108+BB108</f>
        <v>0</v>
      </c>
      <c r="J108" s="32">
        <f t="shared" ref="J108:J111" si="658">M108+N108</f>
        <v>460</v>
      </c>
      <c r="K108" s="40">
        <v>0</v>
      </c>
      <c r="L108" s="40">
        <v>0</v>
      </c>
      <c r="M108" s="32">
        <v>460</v>
      </c>
      <c r="N108" s="40">
        <v>0</v>
      </c>
      <c r="O108" s="46">
        <f>SUM(P108:S108)</f>
        <v>0</v>
      </c>
      <c r="P108" s="47">
        <v>0</v>
      </c>
      <c r="Q108" s="40">
        <v>0</v>
      </c>
      <c r="R108" s="40">
        <v>0</v>
      </c>
      <c r="S108" s="40">
        <v>0</v>
      </c>
      <c r="T108" s="46">
        <f>SUM(U108:X108)</f>
        <v>0</v>
      </c>
      <c r="U108" s="47">
        <v>0</v>
      </c>
      <c r="V108" s="40">
        <v>0</v>
      </c>
      <c r="W108" s="40">
        <v>0</v>
      </c>
      <c r="X108" s="40">
        <v>0</v>
      </c>
      <c r="Y108" s="46">
        <f>SUM(Z108:AC108)</f>
        <v>0</v>
      </c>
      <c r="Z108" s="47">
        <v>0</v>
      </c>
      <c r="AA108" s="40">
        <v>0</v>
      </c>
      <c r="AB108" s="40">
        <v>0</v>
      </c>
      <c r="AC108" s="40">
        <v>0</v>
      </c>
      <c r="AD108" s="46">
        <f>SUM(AE108:AH108)</f>
        <v>0</v>
      </c>
      <c r="AE108" s="47">
        <v>0</v>
      </c>
      <c r="AF108" s="40">
        <v>0</v>
      </c>
      <c r="AG108" s="40">
        <v>0</v>
      </c>
      <c r="AH108" s="40">
        <v>0</v>
      </c>
      <c r="AI108" s="46">
        <f>SUM(AJ108:AM108)</f>
        <v>0</v>
      </c>
      <c r="AJ108" s="47">
        <v>0</v>
      </c>
      <c r="AK108" s="40">
        <v>0</v>
      </c>
      <c r="AL108" s="40">
        <v>0</v>
      </c>
      <c r="AM108" s="40">
        <v>0</v>
      </c>
      <c r="AN108" s="46">
        <f>SUM(AO108:AR108)</f>
        <v>0</v>
      </c>
      <c r="AO108" s="47">
        <v>0</v>
      </c>
      <c r="AP108" s="40">
        <v>0</v>
      </c>
      <c r="AQ108" s="40">
        <v>0</v>
      </c>
      <c r="AR108" s="40">
        <v>0</v>
      </c>
      <c r="AS108" s="46">
        <f>SUM(AT108:AW108)</f>
        <v>0</v>
      </c>
      <c r="AT108" s="47">
        <v>0</v>
      </c>
      <c r="AU108" s="40">
        <v>0</v>
      </c>
      <c r="AV108" s="40">
        <v>0</v>
      </c>
      <c r="AW108" s="40">
        <v>0</v>
      </c>
      <c r="AX108" s="46">
        <f>SUM(AY108:BB108)</f>
        <v>0</v>
      </c>
      <c r="AY108" s="47">
        <v>0</v>
      </c>
      <c r="AZ108" s="40">
        <v>0</v>
      </c>
      <c r="BA108" s="40">
        <v>0</v>
      </c>
      <c r="BB108" s="40">
        <v>0</v>
      </c>
      <c r="BC108" s="46">
        <f>SUM(BD108:BG108)</f>
        <v>0</v>
      </c>
      <c r="BD108" s="47">
        <v>0</v>
      </c>
      <c r="BE108" s="40">
        <v>0</v>
      </c>
      <c r="BF108" s="40">
        <v>0</v>
      </c>
      <c r="BG108" s="40">
        <v>0</v>
      </c>
      <c r="BH108" s="46">
        <f>SUM(BI108:BL108)</f>
        <v>0</v>
      </c>
      <c r="BI108" s="47">
        <v>0</v>
      </c>
      <c r="BJ108" s="40">
        <v>0</v>
      </c>
      <c r="BK108" s="40">
        <v>0</v>
      </c>
      <c r="BL108" s="40">
        <v>0</v>
      </c>
    </row>
    <row r="109" spans="1:64" ht="33" x14ac:dyDescent="0.25">
      <c r="A109" s="28" t="s">
        <v>96</v>
      </c>
      <c r="B109" s="12" t="s">
        <v>134</v>
      </c>
      <c r="C109" s="30" t="s">
        <v>24</v>
      </c>
      <c r="D109" s="30" t="s">
        <v>24</v>
      </c>
      <c r="E109" s="31">
        <f t="shared" ref="E109" si="659">J109+O109+T109+Y109+AD109+AI109+AN109+AS109+AX109</f>
        <v>5492.7</v>
      </c>
      <c r="F109" s="31">
        <f t="shared" ref="F109" si="660">K109+P109+U109+Z109+AE109+AJ109+AO109+AT109+AY109</f>
        <v>0</v>
      </c>
      <c r="G109" s="31">
        <f t="shared" ref="G109" si="661">L109+Q109+V109+AA109+AF109+AK109+AP109+AU109+AZ109</f>
        <v>0</v>
      </c>
      <c r="H109" s="31">
        <f t="shared" ref="H109" si="662">M109+R109+W109+AB109+AG109+AL109+AQ109+AV109+BA109</f>
        <v>5492.7</v>
      </c>
      <c r="I109" s="31">
        <f t="shared" ref="I109" si="663">N109+S109+X109+AC109+AH109+AM109+AR109+AW109+BB109</f>
        <v>0</v>
      </c>
      <c r="J109" s="32">
        <f t="shared" si="658"/>
        <v>5492.7</v>
      </c>
      <c r="K109" s="40">
        <v>0</v>
      </c>
      <c r="L109" s="40">
        <v>0</v>
      </c>
      <c r="M109" s="32">
        <f>7180-1687.3</f>
        <v>5492.7</v>
      </c>
      <c r="N109" s="40">
        <v>0</v>
      </c>
      <c r="O109" s="46">
        <f t="shared" ref="O109:O115" si="664">SUM(P109:S109)</f>
        <v>0</v>
      </c>
      <c r="P109" s="47">
        <v>0</v>
      </c>
      <c r="Q109" s="40">
        <v>0</v>
      </c>
      <c r="R109" s="40">
        <v>0</v>
      </c>
      <c r="S109" s="40">
        <v>0</v>
      </c>
      <c r="T109" s="46">
        <f t="shared" ref="T109:T115" si="665">SUM(U109:X109)</f>
        <v>0</v>
      </c>
      <c r="U109" s="47">
        <v>0</v>
      </c>
      <c r="V109" s="40">
        <v>0</v>
      </c>
      <c r="W109" s="40">
        <v>0</v>
      </c>
      <c r="X109" s="40">
        <v>0</v>
      </c>
      <c r="Y109" s="46">
        <f t="shared" ref="Y109:Y115" si="666">SUM(Z109:AC109)</f>
        <v>0</v>
      </c>
      <c r="Z109" s="47">
        <v>0</v>
      </c>
      <c r="AA109" s="40">
        <v>0</v>
      </c>
      <c r="AB109" s="40">
        <v>0</v>
      </c>
      <c r="AC109" s="40">
        <v>0</v>
      </c>
      <c r="AD109" s="46">
        <f t="shared" ref="AD109:AD115" si="667">SUM(AE109:AH109)</f>
        <v>0</v>
      </c>
      <c r="AE109" s="47">
        <v>0</v>
      </c>
      <c r="AF109" s="40">
        <v>0</v>
      </c>
      <c r="AG109" s="40">
        <v>0</v>
      </c>
      <c r="AH109" s="40">
        <v>0</v>
      </c>
      <c r="AI109" s="46">
        <f t="shared" ref="AI109:AI115" si="668">SUM(AJ109:AM109)</f>
        <v>0</v>
      </c>
      <c r="AJ109" s="47">
        <v>0</v>
      </c>
      <c r="AK109" s="40">
        <v>0</v>
      </c>
      <c r="AL109" s="40">
        <v>0</v>
      </c>
      <c r="AM109" s="40">
        <v>0</v>
      </c>
      <c r="AN109" s="46">
        <f t="shared" ref="AN109:AN115" si="669">SUM(AO109:AR109)</f>
        <v>0</v>
      </c>
      <c r="AO109" s="47">
        <v>0</v>
      </c>
      <c r="AP109" s="40">
        <v>0</v>
      </c>
      <c r="AQ109" s="40">
        <v>0</v>
      </c>
      <c r="AR109" s="40">
        <v>0</v>
      </c>
      <c r="AS109" s="46">
        <f t="shared" ref="AS109:AS115" si="670">SUM(AT109:AW109)</f>
        <v>0</v>
      </c>
      <c r="AT109" s="47">
        <v>0</v>
      </c>
      <c r="AU109" s="40">
        <v>0</v>
      </c>
      <c r="AV109" s="40">
        <v>0</v>
      </c>
      <c r="AW109" s="40">
        <v>0</v>
      </c>
      <c r="AX109" s="46">
        <f t="shared" ref="AX109:AX115" si="671">SUM(AY109:BB109)</f>
        <v>0</v>
      </c>
      <c r="AY109" s="47">
        <v>0</v>
      </c>
      <c r="AZ109" s="40">
        <v>0</v>
      </c>
      <c r="BA109" s="40">
        <v>0</v>
      </c>
      <c r="BB109" s="40">
        <v>0</v>
      </c>
      <c r="BC109" s="46">
        <f t="shared" ref="BC109:BC115" si="672">SUM(BD109:BG109)</f>
        <v>0</v>
      </c>
      <c r="BD109" s="47">
        <v>0</v>
      </c>
      <c r="BE109" s="40">
        <v>0</v>
      </c>
      <c r="BF109" s="40">
        <v>0</v>
      </c>
      <c r="BG109" s="40">
        <v>0</v>
      </c>
      <c r="BH109" s="46">
        <f t="shared" ref="BH109:BH115" si="673">SUM(BI109:BL109)</f>
        <v>0</v>
      </c>
      <c r="BI109" s="47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97</v>
      </c>
      <c r="B110" s="12" t="s">
        <v>88</v>
      </c>
      <c r="C110" s="30" t="s">
        <v>24</v>
      </c>
      <c r="D110" s="30" t="s">
        <v>24</v>
      </c>
      <c r="E110" s="31">
        <f t="shared" ref="E110:E113" si="674">J110+O110+T110+Y110+AD110+AI110+AN110+AS110+AX110</f>
        <v>2044.1</v>
      </c>
      <c r="F110" s="31">
        <f t="shared" ref="F110:F113" si="675">K110+P110+U110+Z110+AE110+AJ110+AO110+AT110+AY110</f>
        <v>0</v>
      </c>
      <c r="G110" s="31">
        <f t="shared" ref="G110:G113" si="676">L110+Q110+V110+AA110+AF110+AK110+AP110+AU110+AZ110</f>
        <v>0</v>
      </c>
      <c r="H110" s="31">
        <f t="shared" ref="H110:H113" si="677">M110+R110+W110+AB110+AG110+AL110+AQ110+AV110+BA110</f>
        <v>2044.1</v>
      </c>
      <c r="I110" s="31">
        <f t="shared" ref="I110:I113" si="678">N110+S110+X110+AC110+AH110+AM110+AR110+AW110+BB110</f>
        <v>0</v>
      </c>
      <c r="J110" s="32">
        <f t="shared" si="658"/>
        <v>2044.1</v>
      </c>
      <c r="K110" s="40">
        <v>0</v>
      </c>
      <c r="L110" s="40">
        <v>0</v>
      </c>
      <c r="M110" s="32">
        <f>2508-463.9</f>
        <v>2044.1</v>
      </c>
      <c r="N110" s="40">
        <v>0</v>
      </c>
      <c r="O110" s="46">
        <f t="shared" si="664"/>
        <v>0</v>
      </c>
      <c r="P110" s="47">
        <v>0</v>
      </c>
      <c r="Q110" s="40">
        <v>0</v>
      </c>
      <c r="R110" s="40">
        <v>0</v>
      </c>
      <c r="S110" s="40">
        <v>0</v>
      </c>
      <c r="T110" s="46">
        <f t="shared" si="665"/>
        <v>0</v>
      </c>
      <c r="U110" s="47">
        <v>0</v>
      </c>
      <c r="V110" s="40">
        <v>0</v>
      </c>
      <c r="W110" s="40">
        <v>0</v>
      </c>
      <c r="X110" s="40">
        <v>0</v>
      </c>
      <c r="Y110" s="46">
        <f t="shared" si="666"/>
        <v>0</v>
      </c>
      <c r="Z110" s="47">
        <v>0</v>
      </c>
      <c r="AA110" s="40">
        <v>0</v>
      </c>
      <c r="AB110" s="40">
        <v>0</v>
      </c>
      <c r="AC110" s="40">
        <v>0</v>
      </c>
      <c r="AD110" s="46">
        <f t="shared" si="667"/>
        <v>0</v>
      </c>
      <c r="AE110" s="47">
        <v>0</v>
      </c>
      <c r="AF110" s="40">
        <v>0</v>
      </c>
      <c r="AG110" s="40">
        <v>0</v>
      </c>
      <c r="AH110" s="40">
        <v>0</v>
      </c>
      <c r="AI110" s="46">
        <f t="shared" si="668"/>
        <v>0</v>
      </c>
      <c r="AJ110" s="47">
        <v>0</v>
      </c>
      <c r="AK110" s="40">
        <v>0</v>
      </c>
      <c r="AL110" s="40">
        <v>0</v>
      </c>
      <c r="AM110" s="40">
        <v>0</v>
      </c>
      <c r="AN110" s="46">
        <f t="shared" si="669"/>
        <v>0</v>
      </c>
      <c r="AO110" s="47">
        <v>0</v>
      </c>
      <c r="AP110" s="40">
        <v>0</v>
      </c>
      <c r="AQ110" s="40">
        <v>0</v>
      </c>
      <c r="AR110" s="40">
        <v>0</v>
      </c>
      <c r="AS110" s="46">
        <f t="shared" si="670"/>
        <v>0</v>
      </c>
      <c r="AT110" s="47">
        <v>0</v>
      </c>
      <c r="AU110" s="40">
        <v>0</v>
      </c>
      <c r="AV110" s="40">
        <v>0</v>
      </c>
      <c r="AW110" s="40">
        <v>0</v>
      </c>
      <c r="AX110" s="46">
        <f t="shared" si="671"/>
        <v>0</v>
      </c>
      <c r="AY110" s="47">
        <v>0</v>
      </c>
      <c r="AZ110" s="40">
        <v>0</v>
      </c>
      <c r="BA110" s="40">
        <v>0</v>
      </c>
      <c r="BB110" s="40">
        <v>0</v>
      </c>
      <c r="BC110" s="46">
        <f t="shared" si="672"/>
        <v>0</v>
      </c>
      <c r="BD110" s="47">
        <v>0</v>
      </c>
      <c r="BE110" s="40">
        <v>0</v>
      </c>
      <c r="BF110" s="40">
        <v>0</v>
      </c>
      <c r="BG110" s="40">
        <v>0</v>
      </c>
      <c r="BH110" s="46">
        <f t="shared" si="673"/>
        <v>0</v>
      </c>
      <c r="BI110" s="47">
        <v>0</v>
      </c>
      <c r="BJ110" s="40">
        <v>0</v>
      </c>
      <c r="BK110" s="40">
        <v>0</v>
      </c>
      <c r="BL110" s="40">
        <v>0</v>
      </c>
    </row>
    <row r="111" spans="1:64" ht="49.5" x14ac:dyDescent="0.25">
      <c r="A111" s="28" t="s">
        <v>120</v>
      </c>
      <c r="B111" s="12" t="s">
        <v>89</v>
      </c>
      <c r="C111" s="30" t="s">
        <v>24</v>
      </c>
      <c r="D111" s="30" t="s">
        <v>24</v>
      </c>
      <c r="E111" s="31">
        <f t="shared" si="674"/>
        <v>8994.7999999999993</v>
      </c>
      <c r="F111" s="31">
        <f t="shared" si="675"/>
        <v>0</v>
      </c>
      <c r="G111" s="31">
        <f t="shared" si="676"/>
        <v>0</v>
      </c>
      <c r="H111" s="31">
        <f t="shared" si="677"/>
        <v>8994.7999999999993</v>
      </c>
      <c r="I111" s="31">
        <f t="shared" si="678"/>
        <v>0</v>
      </c>
      <c r="J111" s="32">
        <f t="shared" si="658"/>
        <v>8994.7999999999993</v>
      </c>
      <c r="K111" s="40">
        <v>0</v>
      </c>
      <c r="L111" s="40">
        <v>0</v>
      </c>
      <c r="M111" s="32">
        <f>9040-45.2</f>
        <v>8994.7999999999993</v>
      </c>
      <c r="N111" s="40">
        <v>0</v>
      </c>
      <c r="O111" s="46">
        <f t="shared" si="664"/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 t="shared" si="665"/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 t="shared" si="666"/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 t="shared" si="667"/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 t="shared" si="668"/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 t="shared" si="669"/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 t="shared" si="670"/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 t="shared" si="671"/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 t="shared" si="672"/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 t="shared" si="673"/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49.5" x14ac:dyDescent="0.25">
      <c r="A112" s="28" t="s">
        <v>121</v>
      </c>
      <c r="B112" s="12" t="s">
        <v>188</v>
      </c>
      <c r="C112" s="30" t="s">
        <v>24</v>
      </c>
      <c r="D112" s="30" t="s">
        <v>95</v>
      </c>
      <c r="E112" s="31">
        <f t="shared" si="674"/>
        <v>7104.8</v>
      </c>
      <c r="F112" s="31">
        <f t="shared" si="675"/>
        <v>0</v>
      </c>
      <c r="G112" s="31">
        <f t="shared" si="676"/>
        <v>0</v>
      </c>
      <c r="H112" s="31">
        <f t="shared" si="677"/>
        <v>7033.7</v>
      </c>
      <c r="I112" s="31">
        <f t="shared" si="678"/>
        <v>71.099999999999994</v>
      </c>
      <c r="J112" s="32">
        <f>M112+N112</f>
        <v>7104.8</v>
      </c>
      <c r="K112" s="40">
        <v>0</v>
      </c>
      <c r="L112" s="40">
        <v>0</v>
      </c>
      <c r="M112" s="32">
        <v>7033.7</v>
      </c>
      <c r="N112" s="40">
        <v>71.099999999999994</v>
      </c>
      <c r="O112" s="46">
        <f t="shared" si="664"/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si="665"/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si="666"/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si="667"/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si="668"/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si="669"/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si="670"/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si="671"/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si="672"/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si="673"/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122</v>
      </c>
      <c r="B113" s="13" t="s">
        <v>90</v>
      </c>
      <c r="C113" s="30" t="s">
        <v>24</v>
      </c>
      <c r="D113" s="30" t="s">
        <v>24</v>
      </c>
      <c r="E113" s="31">
        <f t="shared" si="674"/>
        <v>6130</v>
      </c>
      <c r="F113" s="31">
        <f t="shared" si="675"/>
        <v>0</v>
      </c>
      <c r="G113" s="31">
        <f t="shared" si="676"/>
        <v>0</v>
      </c>
      <c r="H113" s="31">
        <f t="shared" si="677"/>
        <v>6130</v>
      </c>
      <c r="I113" s="31">
        <f t="shared" si="678"/>
        <v>0</v>
      </c>
      <c r="J113" s="32">
        <f t="shared" ref="J113:J118" si="679">M113+N113</f>
        <v>6130</v>
      </c>
      <c r="K113" s="40">
        <v>0</v>
      </c>
      <c r="L113" s="40">
        <v>0</v>
      </c>
      <c r="M113" s="32">
        <v>6130</v>
      </c>
      <c r="N113" s="40">
        <v>0</v>
      </c>
      <c r="O113" s="46">
        <f t="shared" si="664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65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66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67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68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69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70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71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72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73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123</v>
      </c>
      <c r="B114" s="12" t="s">
        <v>94</v>
      </c>
      <c r="C114" s="30" t="s">
        <v>24</v>
      </c>
      <c r="D114" s="30" t="s">
        <v>95</v>
      </c>
      <c r="E114" s="31">
        <f t="shared" ref="E114:E119" si="680">J114+O114+T114+Y114+AD114+AI114+AN114+AS114+AX114</f>
        <v>3984.3000000000006</v>
      </c>
      <c r="F114" s="31">
        <f t="shared" ref="F114" si="681">K114+P114+U114+Z114+AE114+AJ114+AO114+AT114+AY114</f>
        <v>0</v>
      </c>
      <c r="G114" s="31">
        <f t="shared" ref="G114" si="682">L114+Q114+V114+AA114+AF114+AK114+AP114+AU114+AZ114</f>
        <v>0</v>
      </c>
      <c r="H114" s="31">
        <f t="shared" ref="H114" si="683">M114+R114+W114+AB114+AG114+AL114+AQ114+AV114+BA114</f>
        <v>3944.5000000000005</v>
      </c>
      <c r="I114" s="31">
        <f t="shared" ref="I114" si="684">N114+S114+X114+AC114+AH114+AM114+AR114+AW114+BB114</f>
        <v>39.799999999999997</v>
      </c>
      <c r="J114" s="32">
        <f t="shared" si="679"/>
        <v>3984.3000000000006</v>
      </c>
      <c r="K114" s="40">
        <v>0</v>
      </c>
      <c r="L114" s="40">
        <v>0</v>
      </c>
      <c r="M114" s="32">
        <f>4297.6-353.1</f>
        <v>3944.5000000000005</v>
      </c>
      <c r="N114" s="25">
        <f>43.4-3.6</f>
        <v>39.799999999999997</v>
      </c>
      <c r="O114" s="46">
        <f t="shared" si="664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65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66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67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68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69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70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71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72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73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2.25" customHeight="1" x14ac:dyDescent="0.25">
      <c r="A115" s="28" t="s">
        <v>124</v>
      </c>
      <c r="B115" s="14" t="s">
        <v>102</v>
      </c>
      <c r="C115" s="30" t="s">
        <v>24</v>
      </c>
      <c r="D115" s="30" t="s">
        <v>24</v>
      </c>
      <c r="E115" s="31">
        <f t="shared" si="680"/>
        <v>1916.8000000000002</v>
      </c>
      <c r="F115" s="31">
        <f t="shared" ref="F115" si="685">K115+P115+U115+Z115+AE115+AJ115+AO115+AT115+AY115</f>
        <v>0</v>
      </c>
      <c r="G115" s="31">
        <f t="shared" ref="G115" si="686">L115+Q115+V115+AA115+AF115+AK115+AP115+AU115+AZ115</f>
        <v>0</v>
      </c>
      <c r="H115" s="31">
        <f t="shared" ref="H115" si="687">M115+R115+W115+AB115+AG115+AL115+AQ115+AV115+BA115</f>
        <v>1916.8000000000002</v>
      </c>
      <c r="I115" s="31">
        <f t="shared" ref="I115" si="688">N115+S115+X115+AC115+AH115+AM115+AR115+AW115+BB115</f>
        <v>0</v>
      </c>
      <c r="J115" s="32">
        <f t="shared" si="679"/>
        <v>1916.8000000000002</v>
      </c>
      <c r="K115" s="40">
        <v>0</v>
      </c>
      <c r="L115" s="40">
        <v>0</v>
      </c>
      <c r="M115" s="32">
        <f>4510-2593.2</f>
        <v>1916.8000000000002</v>
      </c>
      <c r="N115" s="40">
        <v>0</v>
      </c>
      <c r="O115" s="46">
        <f t="shared" si="664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65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66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67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68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69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70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71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72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73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50.25" customHeight="1" x14ac:dyDescent="0.25">
      <c r="A116" s="28" t="s">
        <v>198</v>
      </c>
      <c r="B116" s="14" t="s">
        <v>191</v>
      </c>
      <c r="C116" s="30" t="s">
        <v>24</v>
      </c>
      <c r="D116" s="30" t="s">
        <v>95</v>
      </c>
      <c r="E116" s="31">
        <f t="shared" si="680"/>
        <v>3152.8</v>
      </c>
      <c r="F116" s="31">
        <f t="shared" ref="F116" si="689">K116+P116+U116+Z116+AE116+AJ116+AO116+AT116+AY116</f>
        <v>0</v>
      </c>
      <c r="G116" s="31">
        <f t="shared" ref="G116" si="690">L116+Q116+V116+AA116+AF116+AK116+AP116+AU116+AZ116</f>
        <v>0</v>
      </c>
      <c r="H116" s="31">
        <f t="shared" ref="H116" si="691">M116+R116+W116+AB116+AG116+AL116+AQ116+AV116+BA116</f>
        <v>3121.3</v>
      </c>
      <c r="I116" s="31">
        <f t="shared" ref="I116" si="692">N116+S116+X116+AC116+AH116+AM116+AR116+AW116+BB116</f>
        <v>31.5</v>
      </c>
      <c r="J116" s="33">
        <f t="shared" si="679"/>
        <v>0</v>
      </c>
      <c r="K116" s="40">
        <v>0</v>
      </c>
      <c r="L116" s="40">
        <v>0</v>
      </c>
      <c r="M116" s="33">
        <v>0</v>
      </c>
      <c r="N116" s="40">
        <v>0</v>
      </c>
      <c r="O116" s="48">
        <f t="shared" ref="O116" si="693">SUM(P116:S116)</f>
        <v>3152.8</v>
      </c>
      <c r="P116" s="47">
        <v>0</v>
      </c>
      <c r="Q116" s="40">
        <v>0</v>
      </c>
      <c r="R116" s="41">
        <f>3622.3-501</f>
        <v>3121.3</v>
      </c>
      <c r="S116" s="41">
        <f>36.6-5.1</f>
        <v>31.5</v>
      </c>
      <c r="T116" s="46">
        <f t="shared" ref="T116" si="694">SUM(U116:X116)</f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ref="Y116" si="695">SUM(Z116:AC116)</f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ref="AD116" si="696">SUM(AE116:AH116)</f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ref="AI116" si="697">SUM(AJ116:AM116)</f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ref="AN116" si="698">SUM(AO116:AR116)</f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ref="AS116" si="699">SUM(AT116:AW116)</f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ref="AX116" si="700">SUM(AY116:BB116)</f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ref="BC116" si="701">SUM(BD116:BG116)</f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ref="BH116" si="702">SUM(BI116:BL116)</f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50.25" customHeight="1" x14ac:dyDescent="0.25">
      <c r="A117" s="28" t="s">
        <v>189</v>
      </c>
      <c r="B117" s="14" t="s">
        <v>192</v>
      </c>
      <c r="C117" s="30" t="s">
        <v>24</v>
      </c>
      <c r="D117" s="30" t="s">
        <v>95</v>
      </c>
      <c r="E117" s="31">
        <f t="shared" si="680"/>
        <v>3152.8</v>
      </c>
      <c r="F117" s="31">
        <f t="shared" ref="F117:F118" si="703">K117+P117+U117+Z117+AE117+AJ117+AO117+AT117+AY117</f>
        <v>0</v>
      </c>
      <c r="G117" s="31">
        <f t="shared" ref="G117:G118" si="704">L117+Q117+V117+AA117+AF117+AK117+AP117+AU117+AZ117</f>
        <v>0</v>
      </c>
      <c r="H117" s="31">
        <f t="shared" ref="H117:H118" si="705">M117+R117+W117+AB117+AG117+AL117+AQ117+AV117+BA117</f>
        <v>3121.3</v>
      </c>
      <c r="I117" s="31">
        <f t="shared" ref="I117:I118" si="706">N117+S117+X117+AC117+AH117+AM117+AR117+AW117+BB117</f>
        <v>31.5</v>
      </c>
      <c r="J117" s="33">
        <f t="shared" si="679"/>
        <v>0</v>
      </c>
      <c r="K117" s="40">
        <v>0</v>
      </c>
      <c r="L117" s="40">
        <v>0</v>
      </c>
      <c r="M117" s="33">
        <v>0</v>
      </c>
      <c r="N117" s="40">
        <v>0</v>
      </c>
      <c r="O117" s="48">
        <f t="shared" ref="O117:O118" si="707">SUM(P117:S117)</f>
        <v>3152.8</v>
      </c>
      <c r="P117" s="47">
        <v>0</v>
      </c>
      <c r="Q117" s="40">
        <v>0</v>
      </c>
      <c r="R117" s="41">
        <f>3622.3-501</f>
        <v>3121.3</v>
      </c>
      <c r="S117" s="41">
        <f>36.6-5.1</f>
        <v>31.5</v>
      </c>
      <c r="T117" s="46">
        <f t="shared" ref="T117:T118" si="708">SUM(U117:X117)</f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ref="Y117:Y118" si="709">SUM(Z117:AC117)</f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ref="AD117:AD118" si="710">SUM(AE117:AH117)</f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ref="AI117:AI118" si="711">SUM(AJ117:AM117)</f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ref="AN117:AN118" si="712">SUM(AO117:AR117)</f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ref="AS117:AS118" si="713">SUM(AT117:AW117)</f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ref="AX117:AX118" si="714">SUM(AY117:BB117)</f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ref="BC117:BC118" si="715">SUM(BD117:BG117)</f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ref="BH117:BH118" si="716">SUM(BI117:BL117)</f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50.25" customHeight="1" x14ac:dyDescent="0.25">
      <c r="A118" s="28" t="s">
        <v>190</v>
      </c>
      <c r="B118" s="14" t="s">
        <v>193</v>
      </c>
      <c r="C118" s="30" t="s">
        <v>24</v>
      </c>
      <c r="D118" s="30" t="s">
        <v>95</v>
      </c>
      <c r="E118" s="31">
        <f t="shared" si="680"/>
        <v>10916.7</v>
      </c>
      <c r="F118" s="31">
        <f t="shared" si="703"/>
        <v>0</v>
      </c>
      <c r="G118" s="31">
        <f t="shared" si="704"/>
        <v>0</v>
      </c>
      <c r="H118" s="31">
        <f t="shared" si="705"/>
        <v>10807.5</v>
      </c>
      <c r="I118" s="31">
        <f t="shared" si="706"/>
        <v>109.2</v>
      </c>
      <c r="J118" s="33">
        <f t="shared" si="679"/>
        <v>0</v>
      </c>
      <c r="K118" s="40">
        <v>0</v>
      </c>
      <c r="L118" s="40">
        <v>0</v>
      </c>
      <c r="M118" s="33">
        <v>0</v>
      </c>
      <c r="N118" s="40">
        <v>0</v>
      </c>
      <c r="O118" s="48">
        <f t="shared" si="707"/>
        <v>10916.7</v>
      </c>
      <c r="P118" s="47">
        <v>0</v>
      </c>
      <c r="Q118" s="40">
        <v>0</v>
      </c>
      <c r="R118" s="41">
        <v>10807.5</v>
      </c>
      <c r="S118" s="41">
        <v>109.2</v>
      </c>
      <c r="T118" s="46">
        <f t="shared" si="708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9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10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11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12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13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4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5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6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75.75" customHeight="1" x14ac:dyDescent="0.25">
      <c r="A119" s="28" t="s">
        <v>201</v>
      </c>
      <c r="B119" s="14" t="s">
        <v>202</v>
      </c>
      <c r="C119" s="30" t="s">
        <v>24</v>
      </c>
      <c r="D119" s="30" t="s">
        <v>38</v>
      </c>
      <c r="E119" s="31">
        <f t="shared" si="680"/>
        <v>9245</v>
      </c>
      <c r="F119" s="31">
        <f t="shared" ref="F119" si="717">K119+P119+U119+Z119+AE119+AJ119+AO119+AT119+AY119</f>
        <v>0</v>
      </c>
      <c r="G119" s="31">
        <f t="shared" ref="G119" si="718">L119+Q119+V119+AA119+AF119+AK119+AP119+AU119+AZ119</f>
        <v>0</v>
      </c>
      <c r="H119" s="31">
        <f t="shared" ref="H119" si="719">M119+R119+W119+AB119+AG119+AL119+AQ119+AV119+BA119</f>
        <v>9245</v>
      </c>
      <c r="I119" s="31">
        <f t="shared" ref="I119:I125" si="720">N119+S119+X119+AC119+AH119+AM119+AR119+AW119+BB119</f>
        <v>0</v>
      </c>
      <c r="J119" s="33">
        <f t="shared" ref="J119:J122" si="721">M119+N119</f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22">SUM(P119:S119)</f>
        <v>9245</v>
      </c>
      <c r="P119" s="47">
        <v>0</v>
      </c>
      <c r="Q119" s="40">
        <v>0</v>
      </c>
      <c r="R119" s="41">
        <f>9578.8-333.8</f>
        <v>9245</v>
      </c>
      <c r="S119" s="41">
        <v>0</v>
      </c>
      <c r="T119" s="46">
        <f t="shared" ref="T119" si="723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24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25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26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27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28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29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30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31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8.5" customHeight="1" x14ac:dyDescent="0.25">
      <c r="A120" s="28" t="s">
        <v>205</v>
      </c>
      <c r="B120" s="14" t="s">
        <v>204</v>
      </c>
      <c r="C120" s="30" t="s">
        <v>24</v>
      </c>
      <c r="D120" s="30" t="s">
        <v>24</v>
      </c>
      <c r="E120" s="31">
        <f>O120</f>
        <v>1503</v>
      </c>
      <c r="F120" s="31">
        <f t="shared" ref="F120:H122" si="732">P120</f>
        <v>0</v>
      </c>
      <c r="G120" s="31">
        <f t="shared" si="732"/>
        <v>0</v>
      </c>
      <c r="H120" s="31">
        <f t="shared" si="732"/>
        <v>1503</v>
      </c>
      <c r="I120" s="31">
        <f t="shared" si="720"/>
        <v>0</v>
      </c>
      <c r="J120" s="33">
        <f t="shared" si="721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>R120</f>
        <v>1503</v>
      </c>
      <c r="P120" s="47"/>
      <c r="Q120" s="40">
        <v>0</v>
      </c>
      <c r="R120" s="41">
        <f>1880-377</f>
        <v>1503</v>
      </c>
      <c r="S120" s="41">
        <v>0</v>
      </c>
      <c r="T120" s="46">
        <f t="shared" ref="T120:T122" si="733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2" si="734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2" si="735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2" si="736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2" si="737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2" si="738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2" si="739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2" si="740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2" si="741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8.5" customHeight="1" x14ac:dyDescent="0.25">
      <c r="A121" s="28" t="s">
        <v>206</v>
      </c>
      <c r="B121" s="14" t="s">
        <v>211</v>
      </c>
      <c r="C121" s="30" t="s">
        <v>24</v>
      </c>
      <c r="D121" s="30" t="s">
        <v>24</v>
      </c>
      <c r="E121" s="31">
        <f>O121</f>
        <v>5315.6</v>
      </c>
      <c r="F121" s="31"/>
      <c r="G121" s="31">
        <f t="shared" si="732"/>
        <v>0</v>
      </c>
      <c r="H121" s="31">
        <f t="shared" si="732"/>
        <v>5315.6</v>
      </c>
      <c r="I121" s="31">
        <f t="shared" si="720"/>
        <v>0</v>
      </c>
      <c r="J121" s="33">
        <f t="shared" si="721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>R121</f>
        <v>5315.6</v>
      </c>
      <c r="P121" s="47"/>
      <c r="Q121" s="40">
        <v>0</v>
      </c>
      <c r="R121" s="41">
        <f>5480-164.4</f>
        <v>5315.6</v>
      </c>
      <c r="S121" s="41">
        <v>0</v>
      </c>
      <c r="T121" s="46">
        <f t="shared" si="733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34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35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6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7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8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9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40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41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43.5" customHeight="1" x14ac:dyDescent="0.25">
      <c r="A122" s="28" t="s">
        <v>214</v>
      </c>
      <c r="B122" s="14" t="s">
        <v>221</v>
      </c>
      <c r="C122" s="30" t="s">
        <v>24</v>
      </c>
      <c r="D122" s="30" t="s">
        <v>95</v>
      </c>
      <c r="E122" s="31">
        <f>SUM(G122:I122)</f>
        <v>3725.2</v>
      </c>
      <c r="F122" s="31"/>
      <c r="G122" s="31">
        <f t="shared" si="732"/>
        <v>0</v>
      </c>
      <c r="H122" s="31">
        <f t="shared" ref="H122" si="742">R122</f>
        <v>3688</v>
      </c>
      <c r="I122" s="31">
        <f t="shared" si="720"/>
        <v>37.200000000000003</v>
      </c>
      <c r="J122" s="33">
        <f t="shared" si="721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43">SUM(P122:S122)</f>
        <v>3725.2</v>
      </c>
      <c r="P122" s="47"/>
      <c r="Q122" s="40">
        <v>0</v>
      </c>
      <c r="R122" s="41">
        <f>3922.1-234.1</f>
        <v>3688</v>
      </c>
      <c r="S122" s="41">
        <f>39.6-2.4</f>
        <v>37.200000000000003</v>
      </c>
      <c r="T122" s="46">
        <f t="shared" si="733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734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35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36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37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38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39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40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41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2.5" customHeight="1" x14ac:dyDescent="0.25">
      <c r="A123" s="28" t="s">
        <v>226</v>
      </c>
      <c r="B123" s="14" t="s">
        <v>309</v>
      </c>
      <c r="C123" s="30" t="s">
        <v>24</v>
      </c>
      <c r="D123" s="30" t="s">
        <v>95</v>
      </c>
      <c r="E123" s="31">
        <f t="shared" ref="E123:E125" si="744">SUM(G123:I123)</f>
        <v>10437.4</v>
      </c>
      <c r="F123" s="31"/>
      <c r="G123" s="31">
        <f t="shared" ref="G123:G124" si="745">Q123</f>
        <v>0</v>
      </c>
      <c r="H123" s="31">
        <f t="shared" ref="H123:H125" si="746">M123+R123+W123+AB123+AG123+AL123+AQ123+AV123+BA123</f>
        <v>10333</v>
      </c>
      <c r="I123" s="31">
        <f t="shared" si="720"/>
        <v>104.4</v>
      </c>
      <c r="J123" s="33">
        <f t="shared" ref="J123:J124" si="747">M123+N123</f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8">SUM(P123:S123)</f>
        <v>0</v>
      </c>
      <c r="P123" s="47"/>
      <c r="Q123" s="40">
        <v>0</v>
      </c>
      <c r="R123" s="41">
        <v>0</v>
      </c>
      <c r="S123" s="41">
        <v>0</v>
      </c>
      <c r="T123" s="47">
        <f>SUM(U123:X123)</f>
        <v>10437.4</v>
      </c>
      <c r="U123" s="47">
        <v>0</v>
      </c>
      <c r="V123" s="40">
        <v>0</v>
      </c>
      <c r="W123" s="40">
        <v>10333</v>
      </c>
      <c r="X123" s="40">
        <v>104.4</v>
      </c>
      <c r="Y123" s="46">
        <f t="shared" ref="Y123:Y124" si="749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50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1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2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3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4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5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6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43.5" customHeight="1" x14ac:dyDescent="0.25">
      <c r="A124" s="28" t="s">
        <v>227</v>
      </c>
      <c r="B124" s="14" t="s">
        <v>310</v>
      </c>
      <c r="C124" s="30" t="s">
        <v>24</v>
      </c>
      <c r="D124" s="30" t="s">
        <v>95</v>
      </c>
      <c r="E124" s="31">
        <f t="shared" si="744"/>
        <v>7675</v>
      </c>
      <c r="F124" s="31"/>
      <c r="G124" s="31">
        <f t="shared" si="745"/>
        <v>0</v>
      </c>
      <c r="H124" s="31">
        <f t="shared" si="746"/>
        <v>7598.3</v>
      </c>
      <c r="I124" s="31">
        <f t="shared" si="720"/>
        <v>76.7</v>
      </c>
      <c r="J124" s="33">
        <f t="shared" si="747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8"/>
        <v>0</v>
      </c>
      <c r="P124" s="47"/>
      <c r="Q124" s="40">
        <v>0</v>
      </c>
      <c r="R124" s="41">
        <v>0</v>
      </c>
      <c r="S124" s="41">
        <v>0</v>
      </c>
      <c r="T124" s="47">
        <f>SUM(U124:X124)</f>
        <v>7675</v>
      </c>
      <c r="U124" s="47">
        <v>0</v>
      </c>
      <c r="V124" s="40">
        <v>0</v>
      </c>
      <c r="W124" s="40">
        <v>7598.3</v>
      </c>
      <c r="X124" s="40">
        <v>76.7</v>
      </c>
      <c r="Y124" s="46">
        <f t="shared" si="749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0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1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2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3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4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5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6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228</v>
      </c>
      <c r="B125" s="66" t="s">
        <v>273</v>
      </c>
      <c r="C125" s="61" t="s">
        <v>24</v>
      </c>
      <c r="D125" s="30" t="s">
        <v>24</v>
      </c>
      <c r="E125" s="31">
        <f t="shared" si="744"/>
        <v>6248.7</v>
      </c>
      <c r="F125" s="31">
        <f t="shared" ref="F125" si="757">K125+P125+U125+Z125+AE125+AJ125+AO125+AT125+AY125</f>
        <v>0</v>
      </c>
      <c r="G125" s="31">
        <f>L125+Q125+V125+AA125+AF125+AK125+AP125+AU125+AZ125</f>
        <v>5936.2</v>
      </c>
      <c r="H125" s="31">
        <f t="shared" si="746"/>
        <v>312.5</v>
      </c>
      <c r="I125" s="31">
        <f t="shared" si="720"/>
        <v>0</v>
      </c>
      <c r="J125" s="33">
        <f t="shared" ref="J125:J134" si="758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:O129" si="759">SUM(P125:S125)</f>
        <v>0</v>
      </c>
      <c r="P125" s="47"/>
      <c r="Q125" s="40">
        <v>0</v>
      </c>
      <c r="R125" s="41">
        <v>0</v>
      </c>
      <c r="S125" s="41">
        <v>0</v>
      </c>
      <c r="T125" s="48">
        <f t="shared" ref="T125:T129" si="760">SUM(U125:X125)</f>
        <v>6248.7</v>
      </c>
      <c r="U125" s="47">
        <v>0</v>
      </c>
      <c r="V125" s="67">
        <v>5936.2</v>
      </c>
      <c r="W125" s="67">
        <v>312.5</v>
      </c>
      <c r="X125" s="62">
        <v>0</v>
      </c>
      <c r="Y125" s="46">
        <f t="shared" ref="Y125:Y129" si="761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:AD129" si="762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:AI129" si="763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:AN129" si="764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:AS129" si="765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:AX129" si="766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:BC129" si="767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:BH129" si="768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43.5" customHeight="1" x14ac:dyDescent="0.25">
      <c r="A126" s="28" t="s">
        <v>229</v>
      </c>
      <c r="B126" s="66" t="s">
        <v>274</v>
      </c>
      <c r="C126" s="61" t="s">
        <v>24</v>
      </c>
      <c r="D126" s="30" t="s">
        <v>24</v>
      </c>
      <c r="E126" s="31">
        <f t="shared" ref="E126:E134" si="769">J126+O126+T126+Y126+AD126+AI126+AN126+AS126+AX126</f>
        <v>6248.7</v>
      </c>
      <c r="F126" s="31">
        <f t="shared" ref="F126:F134" si="770">K126+P126+U126+Z126+AE126+AJ126+AO126+AT126+AY126</f>
        <v>0</v>
      </c>
      <c r="G126" s="31">
        <f t="shared" ref="G126:G129" si="771">L126+Q126+V126+AA126+AF126+AK126+AP126+AU126+AZ126</f>
        <v>5936.2</v>
      </c>
      <c r="H126" s="31">
        <f t="shared" ref="H126:H134" si="772">M126+R126+W126+AB126+AG126+AL126+AQ126+AV126+BA126</f>
        <v>312.5</v>
      </c>
      <c r="I126" s="31">
        <f t="shared" ref="I126:I134" si="773">N126+S126+X126+AC126+AH126+AM126+AR126+AW126+BB126</f>
        <v>0</v>
      </c>
      <c r="J126" s="33">
        <f t="shared" si="758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si="759"/>
        <v>0</v>
      </c>
      <c r="P126" s="47"/>
      <c r="Q126" s="40">
        <v>0</v>
      </c>
      <c r="R126" s="41">
        <v>0</v>
      </c>
      <c r="S126" s="41">
        <v>0</v>
      </c>
      <c r="T126" s="48">
        <f t="shared" si="760"/>
        <v>6248.7</v>
      </c>
      <c r="U126" s="47">
        <v>0</v>
      </c>
      <c r="V126" s="67">
        <v>5936.2</v>
      </c>
      <c r="W126" s="67">
        <v>312.5</v>
      </c>
      <c r="X126" s="62">
        <v>0</v>
      </c>
      <c r="Y126" s="46">
        <f t="shared" si="761"/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si="762"/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si="763"/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si="764"/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si="765"/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si="766"/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si="767"/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si="768"/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230</v>
      </c>
      <c r="B127" s="66" t="s">
        <v>231</v>
      </c>
      <c r="C127" s="61" t="s">
        <v>24</v>
      </c>
      <c r="D127" s="30" t="s">
        <v>24</v>
      </c>
      <c r="E127" s="31">
        <f t="shared" si="769"/>
        <v>6058.7</v>
      </c>
      <c r="F127" s="31">
        <f t="shared" si="770"/>
        <v>0</v>
      </c>
      <c r="G127" s="31">
        <f t="shared" si="771"/>
        <v>5755.7</v>
      </c>
      <c r="H127" s="31">
        <f t="shared" si="772"/>
        <v>303</v>
      </c>
      <c r="I127" s="31">
        <f t="shared" si="773"/>
        <v>0</v>
      </c>
      <c r="J127" s="33">
        <f t="shared" si="758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59"/>
        <v>0</v>
      </c>
      <c r="P127" s="47"/>
      <c r="Q127" s="40">
        <v>0</v>
      </c>
      <c r="R127" s="41">
        <v>0</v>
      </c>
      <c r="S127" s="41">
        <v>0</v>
      </c>
      <c r="T127" s="48">
        <f t="shared" si="760"/>
        <v>6058.7</v>
      </c>
      <c r="U127" s="47">
        <v>0</v>
      </c>
      <c r="V127" s="67">
        <v>5755.7</v>
      </c>
      <c r="W127" s="67">
        <v>303</v>
      </c>
      <c r="X127" s="62">
        <v>0</v>
      </c>
      <c r="Y127" s="46">
        <f t="shared" si="761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62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63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64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65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66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67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68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271</v>
      </c>
      <c r="B128" s="66" t="s">
        <v>275</v>
      </c>
      <c r="C128" s="61" t="s">
        <v>24</v>
      </c>
      <c r="D128" s="30" t="s">
        <v>24</v>
      </c>
      <c r="E128" s="31">
        <f t="shared" si="769"/>
        <v>6058.7</v>
      </c>
      <c r="F128" s="31">
        <f t="shared" si="770"/>
        <v>0</v>
      </c>
      <c r="G128" s="31">
        <f t="shared" si="771"/>
        <v>5755.7</v>
      </c>
      <c r="H128" s="31">
        <f t="shared" si="772"/>
        <v>303</v>
      </c>
      <c r="I128" s="31">
        <f t="shared" si="773"/>
        <v>0</v>
      </c>
      <c r="J128" s="33">
        <f t="shared" si="758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si="759"/>
        <v>0</v>
      </c>
      <c r="P128" s="47"/>
      <c r="Q128" s="40">
        <v>0</v>
      </c>
      <c r="R128" s="41">
        <v>0</v>
      </c>
      <c r="S128" s="41">
        <v>0</v>
      </c>
      <c r="T128" s="48">
        <f t="shared" si="760"/>
        <v>6058.7</v>
      </c>
      <c r="U128" s="47">
        <v>0</v>
      </c>
      <c r="V128" s="67">
        <v>5755.7</v>
      </c>
      <c r="W128" s="67">
        <v>303</v>
      </c>
      <c r="X128" s="62">
        <v>0</v>
      </c>
      <c r="Y128" s="46">
        <f t="shared" si="761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62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63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64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65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66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67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68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277</v>
      </c>
      <c r="B129" s="66" t="s">
        <v>232</v>
      </c>
      <c r="C129" s="61" t="s">
        <v>24</v>
      </c>
      <c r="D129" s="30" t="s">
        <v>24</v>
      </c>
      <c r="E129" s="31">
        <f t="shared" si="769"/>
        <v>6248.7</v>
      </c>
      <c r="F129" s="31">
        <f t="shared" si="770"/>
        <v>0</v>
      </c>
      <c r="G129" s="31">
        <f t="shared" si="771"/>
        <v>5936.2</v>
      </c>
      <c r="H129" s="31">
        <f t="shared" si="772"/>
        <v>312.5</v>
      </c>
      <c r="I129" s="31">
        <f t="shared" si="773"/>
        <v>0</v>
      </c>
      <c r="J129" s="33">
        <f t="shared" si="758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59"/>
        <v>0</v>
      </c>
      <c r="P129" s="47"/>
      <c r="Q129" s="40">
        <v>0</v>
      </c>
      <c r="R129" s="41">
        <v>0</v>
      </c>
      <c r="S129" s="41">
        <v>0</v>
      </c>
      <c r="T129" s="48">
        <f t="shared" si="760"/>
        <v>6248.7</v>
      </c>
      <c r="U129" s="47">
        <v>0</v>
      </c>
      <c r="V129" s="67">
        <v>5936.2</v>
      </c>
      <c r="W129" s="67">
        <v>312.5</v>
      </c>
      <c r="X129" s="62">
        <v>0</v>
      </c>
      <c r="Y129" s="46">
        <f t="shared" si="761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62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63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64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65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66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67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68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278</v>
      </c>
      <c r="B130" s="66" t="s">
        <v>276</v>
      </c>
      <c r="C130" s="61" t="s">
        <v>24</v>
      </c>
      <c r="D130" s="30" t="s">
        <v>24</v>
      </c>
      <c r="E130" s="31">
        <f t="shared" ref="E130" si="774">J130+O130+T130+Y130+AD130+AI130+AN130+AS130+AX130</f>
        <v>6058.7</v>
      </c>
      <c r="F130" s="31">
        <f t="shared" ref="F130" si="775">K130+P130+U130+Z130+AE130+AJ130+AO130+AT130+AY130</f>
        <v>0</v>
      </c>
      <c r="G130" s="31">
        <f t="shared" ref="G130" si="776">L130+Q130+V130+AA130+AF130+AK130+AP130+AU130+AZ130</f>
        <v>5755.7</v>
      </c>
      <c r="H130" s="31">
        <f t="shared" ref="H130" si="777">M130+R130+W130+AB130+AG130+AL130+AQ130+AV130+BA130</f>
        <v>303</v>
      </c>
      <c r="I130" s="31">
        <f t="shared" ref="I130" si="778">N130+S130+X130+AC130+AH130+AM130+AR130+AW130+BB130</f>
        <v>0</v>
      </c>
      <c r="J130" s="33">
        <f t="shared" ref="J130" si="779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" si="780">SUM(P130:S130)</f>
        <v>0</v>
      </c>
      <c r="P130" s="47"/>
      <c r="Q130" s="40">
        <v>0</v>
      </c>
      <c r="R130" s="41">
        <v>0</v>
      </c>
      <c r="S130" s="41">
        <v>0</v>
      </c>
      <c r="T130" s="48">
        <f t="shared" ref="T130" si="781">SUM(U130:X130)</f>
        <v>6058.7</v>
      </c>
      <c r="U130" s="47">
        <v>0</v>
      </c>
      <c r="V130" s="67">
        <v>5755.7</v>
      </c>
      <c r="W130" s="67">
        <v>303</v>
      </c>
      <c r="X130" s="62">
        <v>0</v>
      </c>
      <c r="Y130" s="46">
        <f t="shared" ref="Y130" si="782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" si="783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" si="784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" si="785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" si="786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" si="787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" si="788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" si="789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304</v>
      </c>
      <c r="B131" s="66" t="s">
        <v>279</v>
      </c>
      <c r="C131" s="61" t="s">
        <v>24</v>
      </c>
      <c r="D131" s="30" t="s">
        <v>24</v>
      </c>
      <c r="E131" s="31">
        <f t="shared" ref="E131" si="790">J131+O131+T131+Y131+AD131+AI131+AN131+AS131+AX131</f>
        <v>6058.7</v>
      </c>
      <c r="F131" s="31">
        <f t="shared" ref="F131" si="791">K131+P131+U131+Z131+AE131+AJ131+AO131+AT131+AY131</f>
        <v>0</v>
      </c>
      <c r="G131" s="31">
        <f t="shared" ref="G131" si="792">L131+Q131+V131+AA131+AF131+AK131+AP131+AU131+AZ131</f>
        <v>5755.7</v>
      </c>
      <c r="H131" s="31">
        <f t="shared" ref="H131" si="793">M131+R131+W131+AB131+AG131+AL131+AQ131+AV131+BA131</f>
        <v>303</v>
      </c>
      <c r="I131" s="31">
        <f t="shared" ref="I131" si="794">N131+S131+X131+AC131+AH131+AM131+AR131+AW131+BB131</f>
        <v>0</v>
      </c>
      <c r="J131" s="33">
        <f t="shared" ref="J131" si="795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" si="796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" si="797">SUM(U131:X131)</f>
        <v>6058.7</v>
      </c>
      <c r="U131" s="47">
        <v>0</v>
      </c>
      <c r="V131" s="67">
        <v>5755.7</v>
      </c>
      <c r="W131" s="67">
        <v>303</v>
      </c>
      <c r="X131" s="62">
        <v>0</v>
      </c>
      <c r="Y131" s="46">
        <f t="shared" ref="Y131" si="798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" si="799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" si="800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" si="801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" si="802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" si="803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" si="804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" si="805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305</v>
      </c>
      <c r="B132" s="66" t="s">
        <v>283</v>
      </c>
      <c r="C132" s="61" t="s">
        <v>24</v>
      </c>
      <c r="D132" s="30" t="s">
        <v>24</v>
      </c>
      <c r="E132" s="31">
        <f t="shared" ref="E132" si="806">J132+O132+T132+Y132+AD132+AI132+AN132+AS132+AX132</f>
        <v>5888.7</v>
      </c>
      <c r="F132" s="31">
        <f t="shared" ref="F132" si="807">K132+P132+U132+Z132+AE132+AJ132+AO132+AT132+AY132</f>
        <v>0</v>
      </c>
      <c r="G132" s="31">
        <f t="shared" ref="G132" si="808">L132+Q132+V132+AA132+AF132+AK132+AP132+AU132+AZ132</f>
        <v>0</v>
      </c>
      <c r="H132" s="31">
        <f t="shared" ref="H132" si="809">M132+R132+W132+AB132+AG132+AL132+AQ132+AV132+BA132</f>
        <v>5888.7</v>
      </c>
      <c r="I132" s="31">
        <f t="shared" ref="I132" si="810">N132+S132+X132+AC132+AH132+AM132+AR132+AW132+BB132</f>
        <v>0</v>
      </c>
      <c r="J132" s="33">
        <f t="shared" ref="J132" si="811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" si="812">SUM(P132:S132)</f>
        <v>0</v>
      </c>
      <c r="P132" s="47"/>
      <c r="Q132" s="40">
        <v>0</v>
      </c>
      <c r="R132" s="41">
        <v>0</v>
      </c>
      <c r="S132" s="41">
        <v>0</v>
      </c>
      <c r="T132" s="48">
        <f t="shared" ref="T132" si="813">SUM(U132:X132)</f>
        <v>5888.7</v>
      </c>
      <c r="U132" s="47">
        <v>0</v>
      </c>
      <c r="V132" s="67">
        <v>0</v>
      </c>
      <c r="W132" s="67">
        <v>5888.7</v>
      </c>
      <c r="X132" s="62">
        <v>0</v>
      </c>
      <c r="Y132" s="46">
        <f t="shared" ref="Y132" si="814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" si="815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" si="816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" si="817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" si="818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" si="819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" si="820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" si="821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319</v>
      </c>
      <c r="B133" s="66" t="s">
        <v>306</v>
      </c>
      <c r="C133" s="61" t="s">
        <v>24</v>
      </c>
      <c r="D133" s="30" t="s">
        <v>24</v>
      </c>
      <c r="E133" s="31">
        <f t="shared" ref="E133" si="822">J133+O133+T133+Y133+AD133+AI133+AN133+AS133+AX133</f>
        <v>6940</v>
      </c>
      <c r="F133" s="31">
        <f t="shared" ref="F133" si="823">K133+P133+U133+Z133+AE133+AJ133+AO133+AT133+AY133</f>
        <v>0</v>
      </c>
      <c r="G133" s="31">
        <f t="shared" ref="G133" si="824">L133+Q133+V133+AA133+AF133+AK133+AP133+AU133+AZ133</f>
        <v>0</v>
      </c>
      <c r="H133" s="31">
        <f t="shared" ref="H133" si="825">M133+R133+W133+AB133+AG133+AL133+AQ133+AV133+BA133</f>
        <v>6940</v>
      </c>
      <c r="I133" s="31">
        <f t="shared" ref="I133" si="826">N133+S133+X133+AC133+AH133+AM133+AR133+AW133+BB133</f>
        <v>0</v>
      </c>
      <c r="J133" s="33">
        <f t="shared" ref="J133" si="827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28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29">SUM(U133:X133)</f>
        <v>0</v>
      </c>
      <c r="U133" s="47">
        <v>0</v>
      </c>
      <c r="V133" s="67">
        <v>0</v>
      </c>
      <c r="W133" s="67">
        <v>0</v>
      </c>
      <c r="X133" s="62">
        <v>0</v>
      </c>
      <c r="Y133" s="48">
        <f t="shared" ref="Y133" si="830">SUM(Z133:AC133)</f>
        <v>6940</v>
      </c>
      <c r="Z133" s="47">
        <v>0</v>
      </c>
      <c r="AA133" s="40">
        <v>0</v>
      </c>
      <c r="AB133" s="41">
        <v>6940</v>
      </c>
      <c r="AC133" s="40">
        <v>0</v>
      </c>
      <c r="AD133" s="46">
        <f t="shared" ref="AD133" si="831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32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33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34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35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36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37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320</v>
      </c>
      <c r="B134" s="14" t="s">
        <v>270</v>
      </c>
      <c r="C134" s="30" t="s">
        <v>24</v>
      </c>
      <c r="D134" s="30" t="s">
        <v>24</v>
      </c>
      <c r="E134" s="31">
        <f t="shared" si="769"/>
        <v>35000</v>
      </c>
      <c r="F134" s="31">
        <f t="shared" si="770"/>
        <v>0</v>
      </c>
      <c r="G134" s="31">
        <f>L134+Q134+V134+AA134+AF134+AK134+AP134+AU134+AZ134</f>
        <v>0</v>
      </c>
      <c r="H134" s="31">
        <f t="shared" si="772"/>
        <v>35000</v>
      </c>
      <c r="I134" s="31">
        <f t="shared" si="773"/>
        <v>0</v>
      </c>
      <c r="J134" s="33">
        <f t="shared" si="758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38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39">SUM(U134:X134)</f>
        <v>0</v>
      </c>
      <c r="U134" s="47">
        <v>0</v>
      </c>
      <c r="V134" s="40">
        <v>0</v>
      </c>
      <c r="W134" s="41">
        <f>15000-15000</f>
        <v>0</v>
      </c>
      <c r="X134" s="40">
        <v>0</v>
      </c>
      <c r="Y134" s="48">
        <f t="shared" ref="Y134" si="840">SUM(Z134:AC134)</f>
        <v>15000</v>
      </c>
      <c r="Z134" s="47">
        <v>0</v>
      </c>
      <c r="AA134" s="40">
        <v>0</v>
      </c>
      <c r="AB134" s="41">
        <v>15000</v>
      </c>
      <c r="AC134" s="40">
        <v>0</v>
      </c>
      <c r="AD134" s="48">
        <f t="shared" ref="AD134" si="841">SUM(AE134:AH134)</f>
        <v>20000</v>
      </c>
      <c r="AE134" s="47">
        <v>0</v>
      </c>
      <c r="AF134" s="40">
        <v>0</v>
      </c>
      <c r="AG134" s="41">
        <v>20000</v>
      </c>
      <c r="AH134" s="40">
        <v>0</v>
      </c>
      <c r="AI134" s="47">
        <f t="shared" ref="AI134" si="842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7">
        <f t="shared" ref="AN134" si="843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7">
        <f t="shared" ref="AS134" si="844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7">
        <f t="shared" ref="AX134" si="845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7">
        <f t="shared" ref="BC134" si="846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7">
        <f t="shared" ref="BH134" si="847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31.5" customHeight="1" x14ac:dyDescent="0.25">
      <c r="A135" s="28" t="s">
        <v>126</v>
      </c>
      <c r="B135" s="85" t="s">
        <v>127</v>
      </c>
      <c r="C135" s="81"/>
      <c r="D135" s="81"/>
      <c r="E135" s="39">
        <f>SUM(E136)</f>
        <v>8379.2000000000007</v>
      </c>
      <c r="F135" s="39">
        <f t="shared" ref="F135:BL137" si="848">SUM(F136)</f>
        <v>0</v>
      </c>
      <c r="G135" s="39">
        <f t="shared" si="848"/>
        <v>8127.8</v>
      </c>
      <c r="H135" s="39">
        <f t="shared" si="848"/>
        <v>251.4</v>
      </c>
      <c r="I135" s="39">
        <f t="shared" si="848"/>
        <v>0</v>
      </c>
      <c r="J135" s="39">
        <f>SUM(J136)</f>
        <v>8379.2000000000007</v>
      </c>
      <c r="K135" s="39">
        <f t="shared" si="848"/>
        <v>0</v>
      </c>
      <c r="L135" s="39">
        <f>SUM(L136)</f>
        <v>8127.8</v>
      </c>
      <c r="M135" s="39">
        <f>SUM(M136)</f>
        <v>251.4</v>
      </c>
      <c r="N135" s="39">
        <f t="shared" si="848"/>
        <v>0</v>
      </c>
      <c r="O135" s="39">
        <f t="shared" si="848"/>
        <v>0</v>
      </c>
      <c r="P135" s="39">
        <f t="shared" si="848"/>
        <v>0</v>
      </c>
      <c r="Q135" s="39">
        <f t="shared" si="848"/>
        <v>0</v>
      </c>
      <c r="R135" s="39">
        <f t="shared" si="848"/>
        <v>0</v>
      </c>
      <c r="S135" s="39">
        <f t="shared" si="848"/>
        <v>0</v>
      </c>
      <c r="T135" s="45">
        <f t="shared" si="848"/>
        <v>0</v>
      </c>
      <c r="U135" s="45">
        <f t="shared" si="848"/>
        <v>0</v>
      </c>
      <c r="V135" s="45">
        <f t="shared" si="848"/>
        <v>0</v>
      </c>
      <c r="W135" s="45">
        <f t="shared" si="848"/>
        <v>0</v>
      </c>
      <c r="X135" s="39">
        <f t="shared" si="848"/>
        <v>0</v>
      </c>
      <c r="Y135" s="39">
        <f t="shared" si="848"/>
        <v>0</v>
      </c>
      <c r="Z135" s="39">
        <f t="shared" si="848"/>
        <v>0</v>
      </c>
      <c r="AA135" s="39">
        <f t="shared" si="848"/>
        <v>0</v>
      </c>
      <c r="AB135" s="39">
        <f t="shared" si="848"/>
        <v>0</v>
      </c>
      <c r="AC135" s="39">
        <f t="shared" si="848"/>
        <v>0</v>
      </c>
      <c r="AD135" s="39">
        <f t="shared" si="848"/>
        <v>0</v>
      </c>
      <c r="AE135" s="39">
        <f t="shared" si="848"/>
        <v>0</v>
      </c>
      <c r="AF135" s="39">
        <f t="shared" si="848"/>
        <v>0</v>
      </c>
      <c r="AG135" s="39">
        <f t="shared" si="848"/>
        <v>0</v>
      </c>
      <c r="AH135" s="39">
        <f t="shared" si="848"/>
        <v>0</v>
      </c>
      <c r="AI135" s="39">
        <f t="shared" si="848"/>
        <v>0</v>
      </c>
      <c r="AJ135" s="39">
        <f t="shared" si="848"/>
        <v>0</v>
      </c>
      <c r="AK135" s="39">
        <f t="shared" si="848"/>
        <v>0</v>
      </c>
      <c r="AL135" s="39">
        <f t="shared" si="848"/>
        <v>0</v>
      </c>
      <c r="AM135" s="39">
        <f t="shared" si="848"/>
        <v>0</v>
      </c>
      <c r="AN135" s="39">
        <f t="shared" si="848"/>
        <v>0</v>
      </c>
      <c r="AO135" s="39">
        <f t="shared" si="848"/>
        <v>0</v>
      </c>
      <c r="AP135" s="39">
        <f t="shared" si="848"/>
        <v>0</v>
      </c>
      <c r="AQ135" s="39">
        <f t="shared" si="848"/>
        <v>0</v>
      </c>
      <c r="AR135" s="39">
        <f t="shared" si="848"/>
        <v>0</v>
      </c>
      <c r="AS135" s="39">
        <f t="shared" si="848"/>
        <v>0</v>
      </c>
      <c r="AT135" s="39">
        <f t="shared" si="848"/>
        <v>0</v>
      </c>
      <c r="AU135" s="39">
        <f t="shared" si="848"/>
        <v>0</v>
      </c>
      <c r="AV135" s="39">
        <f t="shared" si="848"/>
        <v>0</v>
      </c>
      <c r="AW135" s="39">
        <f t="shared" si="848"/>
        <v>0</v>
      </c>
      <c r="AX135" s="39">
        <f t="shared" si="848"/>
        <v>0</v>
      </c>
      <c r="AY135" s="39">
        <f t="shared" si="848"/>
        <v>0</v>
      </c>
      <c r="AZ135" s="39">
        <f t="shared" si="848"/>
        <v>0</v>
      </c>
      <c r="BA135" s="39">
        <f t="shared" si="848"/>
        <v>0</v>
      </c>
      <c r="BB135" s="39">
        <f t="shared" si="848"/>
        <v>0</v>
      </c>
      <c r="BC135" s="39">
        <f t="shared" si="848"/>
        <v>0</v>
      </c>
      <c r="BD135" s="39">
        <f t="shared" si="848"/>
        <v>0</v>
      </c>
      <c r="BE135" s="39">
        <f t="shared" si="848"/>
        <v>0</v>
      </c>
      <c r="BF135" s="39">
        <f t="shared" si="848"/>
        <v>0</v>
      </c>
      <c r="BG135" s="39">
        <f t="shared" si="848"/>
        <v>0</v>
      </c>
      <c r="BH135" s="39">
        <f t="shared" si="848"/>
        <v>0</v>
      </c>
      <c r="BI135" s="39">
        <f t="shared" si="848"/>
        <v>0</v>
      </c>
      <c r="BJ135" s="39">
        <f t="shared" si="848"/>
        <v>0</v>
      </c>
      <c r="BK135" s="39">
        <f t="shared" si="848"/>
        <v>0</v>
      </c>
      <c r="BL135" s="39">
        <f t="shared" si="848"/>
        <v>0</v>
      </c>
    </row>
    <row r="136" spans="1:64" ht="132" x14ac:dyDescent="0.25">
      <c r="A136" s="28" t="s">
        <v>128</v>
      </c>
      <c r="B136" s="12" t="s">
        <v>150</v>
      </c>
      <c r="C136" s="30" t="s">
        <v>24</v>
      </c>
      <c r="D136" s="30" t="s">
        <v>38</v>
      </c>
      <c r="E136" s="31">
        <f t="shared" ref="E136" si="849">J136+O136+T136+Y136+AD136+AI136+AN136+AS136+AX136</f>
        <v>8379.2000000000007</v>
      </c>
      <c r="F136" s="31">
        <f t="shared" ref="F136" si="850">K136+P136+U136+Z136+AE136+AJ136+AO136+AT136+AY136</f>
        <v>0</v>
      </c>
      <c r="G136" s="31">
        <f t="shared" ref="G136" si="851">L136+Q136+V136+AA136+AF136+AK136+AP136+AU136+AZ136</f>
        <v>8127.8</v>
      </c>
      <c r="H136" s="31">
        <f t="shared" ref="H136" si="852">M136+R136+W136+AB136+AG136+AL136+AQ136+AV136+BA136</f>
        <v>251.4</v>
      </c>
      <c r="I136" s="31">
        <f t="shared" ref="I136" si="853">N136+S136+X136+AC136+AH136+AM136+AR136+AW136+BB136</f>
        <v>0</v>
      </c>
      <c r="J136" s="32">
        <f>SUM(L136:N136)</f>
        <v>8379.2000000000007</v>
      </c>
      <c r="K136" s="40">
        <v>0</v>
      </c>
      <c r="L136" s="49">
        <v>8127.8</v>
      </c>
      <c r="M136" s="32">
        <v>251.4</v>
      </c>
      <c r="N136" s="40">
        <v>0</v>
      </c>
      <c r="O136" s="46">
        <f t="shared" ref="O136" si="854">SUM(P136:S136)</f>
        <v>0</v>
      </c>
      <c r="P136" s="47">
        <v>0</v>
      </c>
      <c r="Q136" s="40">
        <v>0</v>
      </c>
      <c r="R136" s="40">
        <v>0</v>
      </c>
      <c r="S136" s="40">
        <v>0</v>
      </c>
      <c r="T136" s="46">
        <f t="shared" ref="T136" si="855">SUM(U136:X136)</f>
        <v>0</v>
      </c>
      <c r="U136" s="47">
        <v>0</v>
      </c>
      <c r="V136" s="40">
        <v>0</v>
      </c>
      <c r="W136" s="40">
        <v>0</v>
      </c>
      <c r="X136" s="40">
        <v>0</v>
      </c>
      <c r="Y136" s="46">
        <f t="shared" ref="Y136" si="856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57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58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59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60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61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62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63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91</v>
      </c>
      <c r="B137" s="81" t="s">
        <v>129</v>
      </c>
      <c r="C137" s="81"/>
      <c r="D137" s="81"/>
      <c r="E137" s="39">
        <f>SUM(E138)</f>
        <v>7973.5</v>
      </c>
      <c r="F137" s="39">
        <f t="shared" si="848"/>
        <v>0</v>
      </c>
      <c r="G137" s="39">
        <f>SUM(G138)</f>
        <v>0</v>
      </c>
      <c r="H137" s="39">
        <f>SUM(H138)</f>
        <v>7893.8</v>
      </c>
      <c r="I137" s="39">
        <f>SUM(I138)</f>
        <v>79.7</v>
      </c>
      <c r="J137" s="39">
        <f>SUM(J138)</f>
        <v>7973.5</v>
      </c>
      <c r="K137" s="39">
        <f t="shared" si="848"/>
        <v>0</v>
      </c>
      <c r="L137" s="39">
        <f>SUM(L138)</f>
        <v>0</v>
      </c>
      <c r="M137" s="39">
        <f>SUM(M138)</f>
        <v>7893.8</v>
      </c>
      <c r="N137" s="39">
        <f t="shared" si="848"/>
        <v>79.7</v>
      </c>
      <c r="O137" s="39">
        <f t="shared" si="848"/>
        <v>0</v>
      </c>
      <c r="P137" s="39">
        <f t="shared" si="848"/>
        <v>0</v>
      </c>
      <c r="Q137" s="39">
        <f t="shared" si="848"/>
        <v>0</v>
      </c>
      <c r="R137" s="39">
        <f t="shared" si="848"/>
        <v>0</v>
      </c>
      <c r="S137" s="39">
        <f t="shared" si="848"/>
        <v>0</v>
      </c>
      <c r="T137" s="39">
        <f t="shared" si="848"/>
        <v>0</v>
      </c>
      <c r="U137" s="39">
        <f t="shared" si="848"/>
        <v>0</v>
      </c>
      <c r="V137" s="39">
        <f t="shared" si="848"/>
        <v>0</v>
      </c>
      <c r="W137" s="39">
        <f t="shared" si="848"/>
        <v>0</v>
      </c>
      <c r="X137" s="39">
        <f t="shared" si="848"/>
        <v>0</v>
      </c>
      <c r="Y137" s="39">
        <f t="shared" si="848"/>
        <v>0</v>
      </c>
      <c r="Z137" s="39">
        <f t="shared" si="848"/>
        <v>0</v>
      </c>
      <c r="AA137" s="39">
        <f t="shared" si="848"/>
        <v>0</v>
      </c>
      <c r="AB137" s="39">
        <f t="shared" si="848"/>
        <v>0</v>
      </c>
      <c r="AC137" s="39">
        <f t="shared" si="848"/>
        <v>0</v>
      </c>
      <c r="AD137" s="39">
        <f t="shared" si="848"/>
        <v>0</v>
      </c>
      <c r="AE137" s="39">
        <f t="shared" si="848"/>
        <v>0</v>
      </c>
      <c r="AF137" s="39">
        <f t="shared" si="848"/>
        <v>0</v>
      </c>
      <c r="AG137" s="39">
        <f t="shared" si="848"/>
        <v>0</v>
      </c>
      <c r="AH137" s="39">
        <f t="shared" si="848"/>
        <v>0</v>
      </c>
      <c r="AI137" s="39">
        <f t="shared" si="848"/>
        <v>0</v>
      </c>
      <c r="AJ137" s="39">
        <f t="shared" si="848"/>
        <v>0</v>
      </c>
      <c r="AK137" s="39">
        <f t="shared" si="848"/>
        <v>0</v>
      </c>
      <c r="AL137" s="39">
        <f t="shared" si="848"/>
        <v>0</v>
      </c>
      <c r="AM137" s="39">
        <f t="shared" si="848"/>
        <v>0</v>
      </c>
      <c r="AN137" s="39">
        <f t="shared" si="848"/>
        <v>0</v>
      </c>
      <c r="AO137" s="39">
        <f t="shared" si="848"/>
        <v>0</v>
      </c>
      <c r="AP137" s="39">
        <f t="shared" si="848"/>
        <v>0</v>
      </c>
      <c r="AQ137" s="39">
        <f t="shared" si="848"/>
        <v>0</v>
      </c>
      <c r="AR137" s="39">
        <f t="shared" si="848"/>
        <v>0</v>
      </c>
      <c r="AS137" s="39">
        <f t="shared" si="848"/>
        <v>0</v>
      </c>
      <c r="AT137" s="39">
        <f t="shared" si="848"/>
        <v>0</v>
      </c>
      <c r="AU137" s="39">
        <f t="shared" si="848"/>
        <v>0</v>
      </c>
      <c r="AV137" s="39">
        <f t="shared" si="848"/>
        <v>0</v>
      </c>
      <c r="AW137" s="39">
        <f t="shared" si="848"/>
        <v>0</v>
      </c>
      <c r="AX137" s="39">
        <f t="shared" si="848"/>
        <v>0</v>
      </c>
      <c r="AY137" s="39">
        <f t="shared" si="848"/>
        <v>0</v>
      </c>
      <c r="AZ137" s="39">
        <f t="shared" si="848"/>
        <v>0</v>
      </c>
      <c r="BA137" s="39">
        <f t="shared" si="848"/>
        <v>0</v>
      </c>
      <c r="BB137" s="39">
        <f t="shared" si="848"/>
        <v>0</v>
      </c>
      <c r="BC137" s="39">
        <f t="shared" si="848"/>
        <v>0</v>
      </c>
      <c r="BD137" s="39">
        <f t="shared" si="848"/>
        <v>0</v>
      </c>
      <c r="BE137" s="39">
        <f t="shared" si="848"/>
        <v>0</v>
      </c>
      <c r="BF137" s="39">
        <f t="shared" si="848"/>
        <v>0</v>
      </c>
      <c r="BG137" s="39">
        <f t="shared" si="848"/>
        <v>0</v>
      </c>
      <c r="BH137" s="39">
        <f t="shared" si="848"/>
        <v>0</v>
      </c>
      <c r="BI137" s="39">
        <f t="shared" si="848"/>
        <v>0</v>
      </c>
      <c r="BJ137" s="39">
        <f t="shared" si="848"/>
        <v>0</v>
      </c>
      <c r="BK137" s="39">
        <f t="shared" si="848"/>
        <v>0</v>
      </c>
      <c r="BL137" s="39">
        <f t="shared" si="848"/>
        <v>0</v>
      </c>
    </row>
    <row r="138" spans="1:64" ht="49.5" x14ac:dyDescent="0.25">
      <c r="A138" s="28" t="s">
        <v>92</v>
      </c>
      <c r="B138" s="12" t="s">
        <v>103</v>
      </c>
      <c r="C138" s="30" t="s">
        <v>24</v>
      </c>
      <c r="D138" s="30" t="s">
        <v>95</v>
      </c>
      <c r="E138" s="31">
        <f t="shared" ref="E138" si="864">J138+O138+T138+Y138+AD138+AI138+AN138+AS138+AX138</f>
        <v>7973.5</v>
      </c>
      <c r="F138" s="31">
        <f t="shared" ref="F138" si="865">K138+P138+U138+Z138+AE138+AJ138+AO138+AT138+AY138</f>
        <v>0</v>
      </c>
      <c r="G138" s="31">
        <f>L138+Q138+V138+AA138+AF138+AK138+AP138+AU138+AZ138</f>
        <v>0</v>
      </c>
      <c r="H138" s="31">
        <f>M138+R138+W138+AB138+AG138+AL138+AQ138+AV138+BA138</f>
        <v>7893.8</v>
      </c>
      <c r="I138" s="31">
        <f t="shared" ref="I138" si="866">N138+S138+X138+AC138+AH138+AM138+AR138+AW138+BB138</f>
        <v>79.7</v>
      </c>
      <c r="J138" s="32">
        <f>SUM(L138:N138)</f>
        <v>7973.5</v>
      </c>
      <c r="K138" s="40">
        <v>0</v>
      </c>
      <c r="L138" s="40">
        <v>0</v>
      </c>
      <c r="M138" s="32">
        <f>7960-66.2</f>
        <v>7893.8</v>
      </c>
      <c r="N138" s="25">
        <f>80.4-0.7</f>
        <v>79.7</v>
      </c>
      <c r="O138" s="46">
        <f t="shared" ref="O138" si="867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68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69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70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71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72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73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74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75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76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1.5" customHeight="1" x14ac:dyDescent="0.25">
      <c r="A139" s="28" t="s">
        <v>223</v>
      </c>
      <c r="B139" s="81" t="s">
        <v>297</v>
      </c>
      <c r="C139" s="81"/>
      <c r="D139" s="81"/>
      <c r="E139" s="39">
        <f>SUM(E140:E142)</f>
        <v>40478.5</v>
      </c>
      <c r="F139" s="39">
        <f t="shared" ref="F139:BL139" si="877">SUM(F140:F142)</f>
        <v>0</v>
      </c>
      <c r="G139" s="39">
        <f t="shared" si="877"/>
        <v>0</v>
      </c>
      <c r="H139" s="39">
        <f t="shared" si="877"/>
        <v>40478.5</v>
      </c>
      <c r="I139" s="39">
        <f t="shared" si="877"/>
        <v>0</v>
      </c>
      <c r="J139" s="39">
        <f t="shared" si="877"/>
        <v>0</v>
      </c>
      <c r="K139" s="39">
        <f t="shared" si="877"/>
        <v>0</v>
      </c>
      <c r="L139" s="39">
        <f t="shared" si="877"/>
        <v>0</v>
      </c>
      <c r="M139" s="39">
        <f t="shared" si="877"/>
        <v>0</v>
      </c>
      <c r="N139" s="39">
        <f t="shared" si="877"/>
        <v>0</v>
      </c>
      <c r="O139" s="39">
        <f t="shared" si="877"/>
        <v>0</v>
      </c>
      <c r="P139" s="39">
        <f t="shared" si="877"/>
        <v>0</v>
      </c>
      <c r="Q139" s="39">
        <f t="shared" si="877"/>
        <v>0</v>
      </c>
      <c r="R139" s="39">
        <f t="shared" si="877"/>
        <v>0</v>
      </c>
      <c r="S139" s="39">
        <f t="shared" si="877"/>
        <v>0</v>
      </c>
      <c r="T139" s="39">
        <f t="shared" si="877"/>
        <v>17978.5</v>
      </c>
      <c r="U139" s="39">
        <f t="shared" si="877"/>
        <v>0</v>
      </c>
      <c r="V139" s="39">
        <f t="shared" si="877"/>
        <v>0</v>
      </c>
      <c r="W139" s="39">
        <f t="shared" si="877"/>
        <v>17978.5</v>
      </c>
      <c r="X139" s="39">
        <f t="shared" si="877"/>
        <v>0</v>
      </c>
      <c r="Y139" s="39">
        <f t="shared" si="877"/>
        <v>22500</v>
      </c>
      <c r="Z139" s="39">
        <f t="shared" si="877"/>
        <v>0</v>
      </c>
      <c r="AA139" s="39">
        <f t="shared" si="877"/>
        <v>0</v>
      </c>
      <c r="AB139" s="39">
        <f t="shared" si="877"/>
        <v>22500</v>
      </c>
      <c r="AC139" s="39">
        <f t="shared" si="877"/>
        <v>0</v>
      </c>
      <c r="AD139" s="39">
        <f t="shared" si="877"/>
        <v>0</v>
      </c>
      <c r="AE139" s="39">
        <f t="shared" si="877"/>
        <v>0</v>
      </c>
      <c r="AF139" s="39">
        <f t="shared" si="877"/>
        <v>0</v>
      </c>
      <c r="AG139" s="39">
        <f t="shared" si="877"/>
        <v>0</v>
      </c>
      <c r="AH139" s="39">
        <f t="shared" si="877"/>
        <v>0</v>
      </c>
      <c r="AI139" s="39">
        <f t="shared" si="877"/>
        <v>0</v>
      </c>
      <c r="AJ139" s="39">
        <f t="shared" si="877"/>
        <v>0</v>
      </c>
      <c r="AK139" s="39">
        <f t="shared" si="877"/>
        <v>0</v>
      </c>
      <c r="AL139" s="39">
        <f t="shared" si="877"/>
        <v>0</v>
      </c>
      <c r="AM139" s="39">
        <f t="shared" si="877"/>
        <v>0</v>
      </c>
      <c r="AN139" s="39">
        <f t="shared" si="877"/>
        <v>0</v>
      </c>
      <c r="AO139" s="39">
        <f t="shared" si="877"/>
        <v>0</v>
      </c>
      <c r="AP139" s="39">
        <f t="shared" si="877"/>
        <v>0</v>
      </c>
      <c r="AQ139" s="39">
        <f t="shared" si="877"/>
        <v>0</v>
      </c>
      <c r="AR139" s="39">
        <f t="shared" si="877"/>
        <v>0</v>
      </c>
      <c r="AS139" s="39">
        <f t="shared" si="877"/>
        <v>0</v>
      </c>
      <c r="AT139" s="39">
        <f t="shared" si="877"/>
        <v>0</v>
      </c>
      <c r="AU139" s="39">
        <f t="shared" si="877"/>
        <v>0</v>
      </c>
      <c r="AV139" s="39">
        <f t="shared" si="877"/>
        <v>0</v>
      </c>
      <c r="AW139" s="39">
        <f t="shared" si="877"/>
        <v>0</v>
      </c>
      <c r="AX139" s="39">
        <f t="shared" si="877"/>
        <v>0</v>
      </c>
      <c r="AY139" s="39">
        <f t="shared" si="877"/>
        <v>0</v>
      </c>
      <c r="AZ139" s="39">
        <f t="shared" si="877"/>
        <v>0</v>
      </c>
      <c r="BA139" s="39">
        <f t="shared" si="877"/>
        <v>0</v>
      </c>
      <c r="BB139" s="39">
        <f t="shared" si="877"/>
        <v>0</v>
      </c>
      <c r="BC139" s="39">
        <f t="shared" si="877"/>
        <v>0</v>
      </c>
      <c r="BD139" s="39">
        <f t="shared" si="877"/>
        <v>0</v>
      </c>
      <c r="BE139" s="39">
        <f t="shared" si="877"/>
        <v>0</v>
      </c>
      <c r="BF139" s="39">
        <f t="shared" si="877"/>
        <v>0</v>
      </c>
      <c r="BG139" s="39">
        <f t="shared" si="877"/>
        <v>0</v>
      </c>
      <c r="BH139" s="39">
        <f t="shared" si="877"/>
        <v>0</v>
      </c>
      <c r="BI139" s="39">
        <f t="shared" si="877"/>
        <v>0</v>
      </c>
      <c r="BJ139" s="39">
        <f t="shared" si="877"/>
        <v>0</v>
      </c>
      <c r="BK139" s="39">
        <f t="shared" si="877"/>
        <v>0</v>
      </c>
      <c r="BL139" s="39">
        <f t="shared" si="877"/>
        <v>0</v>
      </c>
    </row>
    <row r="140" spans="1:64" ht="63.75" customHeight="1" x14ac:dyDescent="0.25">
      <c r="A140" s="28" t="s">
        <v>224</v>
      </c>
      <c r="B140" s="12" t="s">
        <v>302</v>
      </c>
      <c r="C140" s="30" t="s">
        <v>24</v>
      </c>
      <c r="D140" s="30" t="s">
        <v>95</v>
      </c>
      <c r="E140" s="31">
        <f t="shared" ref="E140" si="878">J140+O140+T140+Y140+AD140+AI140+AN140+AS140+AX140</f>
        <v>8903.9</v>
      </c>
      <c r="F140" s="31">
        <f t="shared" ref="F140" si="879">K140+P140+U140+Z140+AE140+AJ140+AO140+AT140+AY140</f>
        <v>0</v>
      </c>
      <c r="G140" s="31">
        <f t="shared" ref="G140:H142" si="880">L140+Q140+V140+AA140+AF140+AK140+AP140+AU140+AZ140</f>
        <v>0</v>
      </c>
      <c r="H140" s="31">
        <f t="shared" si="880"/>
        <v>8903.9</v>
      </c>
      <c r="I140" s="31">
        <f t="shared" ref="I140" si="881">N140+S140+X140+AC140+AH140+AM140+AR140+AW140+BB140</f>
        <v>0</v>
      </c>
      <c r="J140" s="53">
        <f>SUM(L140:N140)</f>
        <v>0</v>
      </c>
      <c r="K140" s="40">
        <v>0</v>
      </c>
      <c r="L140" s="40">
        <v>0</v>
      </c>
      <c r="M140" s="53">
        <v>0</v>
      </c>
      <c r="N140" s="53">
        <v>0</v>
      </c>
      <c r="O140" s="46">
        <f t="shared" ref="O140" si="882">SUM(P140:S140)</f>
        <v>0</v>
      </c>
      <c r="P140" s="47">
        <v>0</v>
      </c>
      <c r="Q140" s="40">
        <v>0</v>
      </c>
      <c r="R140" s="40">
        <v>0</v>
      </c>
      <c r="S140" s="40">
        <v>0</v>
      </c>
      <c r="T140" s="60">
        <f t="shared" ref="T140" si="883">SUM(U140:X140)</f>
        <v>8903.9</v>
      </c>
      <c r="U140" s="47">
        <v>0</v>
      </c>
      <c r="V140" s="40">
        <v>0</v>
      </c>
      <c r="W140" s="41">
        <v>8903.9</v>
      </c>
      <c r="X140" s="40">
        <v>0</v>
      </c>
      <c r="Y140" s="60">
        <f t="shared" ref="Y140" si="884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6">
        <f t="shared" ref="AD140" si="885">SUM(AE140:AH140)</f>
        <v>0</v>
      </c>
      <c r="AE140" s="47">
        <v>0</v>
      </c>
      <c r="AF140" s="40">
        <v>0</v>
      </c>
      <c r="AG140" s="40">
        <v>0</v>
      </c>
      <c r="AH140" s="40">
        <v>0</v>
      </c>
      <c r="AI140" s="46">
        <f t="shared" ref="AI140" si="886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7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8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89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0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1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9.5" x14ac:dyDescent="0.25">
      <c r="A141" s="28" t="s">
        <v>294</v>
      </c>
      <c r="B141" s="12" t="s">
        <v>296</v>
      </c>
      <c r="C141" s="30" t="s">
        <v>24</v>
      </c>
      <c r="D141" s="30" t="s">
        <v>95</v>
      </c>
      <c r="E141" s="31">
        <f t="shared" ref="E141" si="892">J141+O141+T141+Y141+AD141+AI141+AN141+AS141+AX141</f>
        <v>9074.6</v>
      </c>
      <c r="F141" s="31">
        <f t="shared" ref="F141" si="893">K141+P141+U141+Z141+AE141+AJ141+AO141+AT141+AY141</f>
        <v>0</v>
      </c>
      <c r="G141" s="31">
        <f t="shared" si="880"/>
        <v>0</v>
      </c>
      <c r="H141" s="31">
        <f t="shared" si="880"/>
        <v>9074.6</v>
      </c>
      <c r="I141" s="31">
        <f t="shared" ref="I141" si="894">N141+S141+X141+AC141+AH141+AM141+AR141+AW141+BB141</f>
        <v>0</v>
      </c>
      <c r="J141" s="53">
        <f>SUM(L141:N141)</f>
        <v>0</v>
      </c>
      <c r="K141" s="40">
        <v>0</v>
      </c>
      <c r="L141" s="40">
        <v>0</v>
      </c>
      <c r="M141" s="53">
        <v>0</v>
      </c>
      <c r="N141" s="53">
        <v>0</v>
      </c>
      <c r="O141" s="46">
        <f t="shared" ref="O141" si="895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60">
        <f t="shared" ref="T141" si="896">SUM(U141:X141)</f>
        <v>9074.6</v>
      </c>
      <c r="U141" s="47">
        <v>0</v>
      </c>
      <c r="V141" s="40">
        <v>0</v>
      </c>
      <c r="W141" s="41">
        <v>9074.6</v>
      </c>
      <c r="X141" s="40">
        <v>0</v>
      </c>
      <c r="Y141" s="60">
        <f t="shared" ref="Y141" si="897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6">
        <f t="shared" ref="AD141" si="898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899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0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1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2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3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4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53.25" customHeight="1" x14ac:dyDescent="0.25">
      <c r="A142" s="28" t="s">
        <v>295</v>
      </c>
      <c r="B142" s="12" t="s">
        <v>225</v>
      </c>
      <c r="C142" s="30" t="s">
        <v>24</v>
      </c>
      <c r="D142" s="30" t="s">
        <v>24</v>
      </c>
      <c r="E142" s="31">
        <f t="shared" ref="E142:F142" si="905">J142+O142+T142+Y142+AD142+AI142+AN142+AS142+AX142</f>
        <v>22500</v>
      </c>
      <c r="F142" s="31">
        <f t="shared" si="905"/>
        <v>0</v>
      </c>
      <c r="G142" s="31">
        <f t="shared" si="880"/>
        <v>0</v>
      </c>
      <c r="H142" s="31">
        <f t="shared" si="880"/>
        <v>22500</v>
      </c>
      <c r="I142" s="31">
        <f t="shared" ref="I142" si="906">N142+S142+X142+AC142+AH142+AM142+AR142+AW142+BB142</f>
        <v>0</v>
      </c>
      <c r="J142" s="53">
        <f>SUM(L142:N142)</f>
        <v>0</v>
      </c>
      <c r="K142" s="40">
        <v>0</v>
      </c>
      <c r="L142" s="40">
        <v>0</v>
      </c>
      <c r="M142" s="53">
        <v>0</v>
      </c>
      <c r="N142" s="53">
        <v>0</v>
      </c>
      <c r="O142" s="46">
        <f t="shared" ref="O142" si="907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908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60">
        <f t="shared" ref="Y142" si="909">SUM(Z142:AC142)</f>
        <v>22500</v>
      </c>
      <c r="Z142" s="47">
        <v>0</v>
      </c>
      <c r="AA142" s="40">
        <v>0</v>
      </c>
      <c r="AB142" s="41">
        <v>22500</v>
      </c>
      <c r="AC142" s="40">
        <v>0</v>
      </c>
      <c r="AD142" s="46">
        <f t="shared" ref="AD142" si="910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911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12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13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14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15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16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1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39:D139"/>
    <mergeCell ref="B33:D33"/>
    <mergeCell ref="B35:D35"/>
    <mergeCell ref="B137:D137"/>
    <mergeCell ref="B32:D32"/>
    <mergeCell ref="B82:D82"/>
    <mergeCell ref="B37:D37"/>
    <mergeCell ref="B97:D97"/>
    <mergeCell ref="B103:D103"/>
    <mergeCell ref="B107:D107"/>
    <mergeCell ref="B135:D135"/>
    <mergeCell ref="B98:D98"/>
    <mergeCell ref="B38:D38"/>
    <mergeCell ref="B67:D67"/>
    <mergeCell ref="B79:D79"/>
  </mergeCells>
  <printOptions horizontalCentered="1"/>
  <pageMargins left="0" right="0" top="0.19685039370078741" bottom="0.19685039370078741" header="0.31496062992125984" footer="0.31496062992125984"/>
  <pageSetup paperSize="9" scale="29" fitToHeight="10" orientation="landscape" r:id="rId1"/>
  <headerFooter>
    <oddFooter>Страница  &amp;P из &amp;N</oddFooter>
  </headerFooter>
  <rowBreaks count="3" manualBreakCount="3">
    <brk id="36" max="63" man="1"/>
    <brk id="68" max="63" man="1"/>
    <brk id="102" max="63" man="1"/>
  </rowBreaks>
  <colBreaks count="1" manualBreakCount="1">
    <brk id="29" max="1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2022-10-18T07:52:05Z</cp:lastPrinted>
  <dcterms:created xsi:type="dcterms:W3CDTF">2019-10-14T07:16:42Z</dcterms:created>
  <dcterms:modified xsi:type="dcterms:W3CDTF">2022-10-19T08:02:40Z</dcterms:modified>
</cp:coreProperties>
</file>