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Развитие коммунальной инфраструктуры\2024\дека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44" i="1" l="1"/>
  <c r="AG18" i="1" l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E37" i="1"/>
  <c r="BH73" i="1"/>
  <c r="BC73" i="1"/>
  <c r="AX73" i="1"/>
  <c r="AS73" i="1"/>
  <c r="AN73" i="1"/>
  <c r="AI73" i="1"/>
  <c r="AD73" i="1"/>
  <c r="AB73" i="1"/>
  <c r="Y73" i="1" s="1"/>
  <c r="W73" i="1"/>
  <c r="T73" i="1" s="1"/>
  <c r="O73" i="1"/>
  <c r="J73" i="1"/>
  <c r="I73" i="1"/>
  <c r="G73" i="1"/>
  <c r="F73" i="1"/>
  <c r="BH72" i="1"/>
  <c r="BC72" i="1"/>
  <c r="AX72" i="1"/>
  <c r="AS72" i="1"/>
  <c r="AN72" i="1"/>
  <c r="AI72" i="1"/>
  <c r="AD72" i="1"/>
  <c r="AB72" i="1"/>
  <c r="Y72" i="1"/>
  <c r="W72" i="1"/>
  <c r="T72" i="1"/>
  <c r="O72" i="1"/>
  <c r="J72" i="1"/>
  <c r="I72" i="1"/>
  <c r="G72" i="1"/>
  <c r="F72" i="1"/>
  <c r="BH71" i="1"/>
  <c r="BC71" i="1"/>
  <c r="AX71" i="1"/>
  <c r="AS71" i="1"/>
  <c r="AN71" i="1"/>
  <c r="AI71" i="1"/>
  <c r="AD71" i="1"/>
  <c r="AB71" i="1"/>
  <c r="H71" i="1" s="1"/>
  <c r="Y71" i="1"/>
  <c r="W71" i="1"/>
  <c r="T71" i="1" s="1"/>
  <c r="O71" i="1"/>
  <c r="J71" i="1"/>
  <c r="I71" i="1"/>
  <c r="G71" i="1"/>
  <c r="F71" i="1"/>
  <c r="AG152" i="1"/>
  <c r="AG112" i="1"/>
  <c r="AG144" i="1"/>
  <c r="E72" i="1" l="1"/>
  <c r="E73" i="1"/>
  <c r="H72" i="1"/>
  <c r="H73" i="1"/>
  <c r="E71" i="1"/>
  <c r="I11" i="2"/>
  <c r="I10" i="2" l="1"/>
  <c r="I16" i="2"/>
  <c r="AG77" i="1" l="1"/>
  <c r="I19" i="2"/>
  <c r="BH163" i="1"/>
  <c r="BC163" i="1"/>
  <c r="AX163" i="1"/>
  <c r="AS163" i="1"/>
  <c r="AN163" i="1"/>
  <c r="AI163" i="1"/>
  <c r="AD163" i="1"/>
  <c r="AB163" i="1"/>
  <c r="H163" i="1" s="1"/>
  <c r="T163" i="1"/>
  <c r="O163" i="1"/>
  <c r="J163" i="1"/>
  <c r="I163" i="1"/>
  <c r="G163" i="1"/>
  <c r="F163" i="1"/>
  <c r="K155" i="1"/>
  <c r="L155" i="1"/>
  <c r="P155" i="1"/>
  <c r="Q155" i="1"/>
  <c r="R155" i="1"/>
  <c r="S155" i="1"/>
  <c r="U155" i="1"/>
  <c r="V155" i="1"/>
  <c r="W155" i="1"/>
  <c r="X155" i="1"/>
  <c r="Z155" i="1"/>
  <c r="AA155" i="1"/>
  <c r="AB155" i="1"/>
  <c r="AC155" i="1"/>
  <c r="AE155" i="1"/>
  <c r="AF155" i="1"/>
  <c r="AG155" i="1"/>
  <c r="AH155" i="1"/>
  <c r="AJ155" i="1"/>
  <c r="AK155" i="1"/>
  <c r="AL155" i="1"/>
  <c r="AM155" i="1"/>
  <c r="AO155" i="1"/>
  <c r="AP155" i="1"/>
  <c r="AQ155" i="1"/>
  <c r="AR155" i="1"/>
  <c r="AT155" i="1"/>
  <c r="AU155" i="1"/>
  <c r="AV155" i="1"/>
  <c r="AW155" i="1"/>
  <c r="AY155" i="1"/>
  <c r="AZ155" i="1"/>
  <c r="BA155" i="1"/>
  <c r="BB155" i="1"/>
  <c r="BD155" i="1"/>
  <c r="BE155" i="1"/>
  <c r="BF155" i="1"/>
  <c r="BG155" i="1"/>
  <c r="BI155" i="1"/>
  <c r="BJ155" i="1"/>
  <c r="BK155" i="1"/>
  <c r="BL155" i="1"/>
  <c r="K150" i="1"/>
  <c r="L150" i="1"/>
  <c r="M150" i="1"/>
  <c r="N150" i="1"/>
  <c r="P150" i="1"/>
  <c r="Q150" i="1"/>
  <c r="R150" i="1"/>
  <c r="S150" i="1"/>
  <c r="U150" i="1"/>
  <c r="V150" i="1"/>
  <c r="W150" i="1"/>
  <c r="X150" i="1"/>
  <c r="Z150" i="1"/>
  <c r="AA150" i="1"/>
  <c r="AC150" i="1"/>
  <c r="AE150" i="1"/>
  <c r="AF150" i="1"/>
  <c r="AG150" i="1"/>
  <c r="AH150" i="1"/>
  <c r="AJ150" i="1"/>
  <c r="AK150" i="1"/>
  <c r="AM150" i="1"/>
  <c r="AO150" i="1"/>
  <c r="AP150" i="1"/>
  <c r="AQ150" i="1"/>
  <c r="AR150" i="1"/>
  <c r="AT150" i="1"/>
  <c r="AU150" i="1"/>
  <c r="AV150" i="1"/>
  <c r="AW150" i="1"/>
  <c r="AY150" i="1"/>
  <c r="AZ150" i="1"/>
  <c r="BA150" i="1"/>
  <c r="BB150" i="1"/>
  <c r="BD150" i="1"/>
  <c r="BE150" i="1"/>
  <c r="BF150" i="1"/>
  <c r="BG150" i="1"/>
  <c r="BI150" i="1"/>
  <c r="BJ150" i="1"/>
  <c r="BK150" i="1"/>
  <c r="BL150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H157" i="1"/>
  <c r="BC157" i="1"/>
  <c r="AX157" i="1"/>
  <c r="AS157" i="1"/>
  <c r="AN157" i="1"/>
  <c r="AI157" i="1"/>
  <c r="AD157" i="1"/>
  <c r="Y157" i="1"/>
  <c r="T157" i="1"/>
  <c r="O157" i="1"/>
  <c r="H157" i="1"/>
  <c r="J157" i="1"/>
  <c r="I157" i="1"/>
  <c r="G157" i="1"/>
  <c r="F157" i="1"/>
  <c r="AQ149" i="1"/>
  <c r="AL149" i="1"/>
  <c r="AQ152" i="1"/>
  <c r="AL152" i="1"/>
  <c r="AL150" i="1" s="1"/>
  <c r="Y163" i="1" l="1"/>
  <c r="E163" i="1" s="1"/>
  <c r="E157" i="1"/>
  <c r="E154" i="1"/>
  <c r="BH153" i="1"/>
  <c r="BC153" i="1"/>
  <c r="AX153" i="1"/>
  <c r="AS153" i="1"/>
  <c r="AN153" i="1"/>
  <c r="AI153" i="1"/>
  <c r="AD153" i="1"/>
  <c r="H153" i="1"/>
  <c r="Y153" i="1"/>
  <c r="T153" i="1"/>
  <c r="O153" i="1"/>
  <c r="J153" i="1"/>
  <c r="I153" i="1"/>
  <c r="G153" i="1"/>
  <c r="F153" i="1"/>
  <c r="AG162" i="1"/>
  <c r="BH148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146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AG149" i="1"/>
  <c r="AG159" i="1"/>
  <c r="E146" i="1" l="1"/>
  <c r="E148" i="1"/>
  <c r="E153" i="1"/>
  <c r="E147" i="1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5" i="1" l="1"/>
  <c r="E144" i="1"/>
  <c r="E143" i="1"/>
  <c r="K158" i="1" l="1"/>
  <c r="L158" i="1"/>
  <c r="M158" i="1"/>
  <c r="N158" i="1"/>
  <c r="P158" i="1"/>
  <c r="Q158" i="1"/>
  <c r="R158" i="1"/>
  <c r="S158" i="1"/>
  <c r="U158" i="1"/>
  <c r="V158" i="1"/>
  <c r="X158" i="1"/>
  <c r="Z158" i="1"/>
  <c r="AA158" i="1"/>
  <c r="AC158" i="1"/>
  <c r="AE158" i="1"/>
  <c r="AF158" i="1"/>
  <c r="AG158" i="1"/>
  <c r="AH158" i="1"/>
  <c r="AJ158" i="1"/>
  <c r="AK158" i="1"/>
  <c r="AL158" i="1"/>
  <c r="AM158" i="1"/>
  <c r="AO158" i="1"/>
  <c r="AP158" i="1"/>
  <c r="AQ158" i="1"/>
  <c r="AR158" i="1"/>
  <c r="AT158" i="1"/>
  <c r="AU158" i="1"/>
  <c r="AV158" i="1"/>
  <c r="AW158" i="1"/>
  <c r="AY158" i="1"/>
  <c r="AZ158" i="1"/>
  <c r="BA158" i="1"/>
  <c r="BB158" i="1"/>
  <c r="BD158" i="1"/>
  <c r="BE158" i="1"/>
  <c r="BF158" i="1"/>
  <c r="BG158" i="1"/>
  <c r="BI158" i="1"/>
  <c r="BJ158" i="1"/>
  <c r="BK158" i="1"/>
  <c r="BL158" i="1"/>
  <c r="M99" i="1" l="1"/>
  <c r="M92" i="1"/>
  <c r="R92" i="1"/>
  <c r="W99" i="1"/>
  <c r="W92" i="1"/>
  <c r="AB96" i="1"/>
  <c r="BH142" i="1" l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E142" i="1" l="1"/>
  <c r="I23" i="2" l="1"/>
  <c r="H21" i="2" l="1"/>
  <c r="AB162" i="1"/>
  <c r="H10" i="2"/>
  <c r="AB49" i="1"/>
  <c r="H14" i="2"/>
  <c r="AB70" i="1"/>
  <c r="AB43" i="1"/>
  <c r="H20" i="2"/>
  <c r="AB161" i="1"/>
  <c r="AB40" i="1"/>
  <c r="AB152" i="1"/>
  <c r="AB150" i="1" s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BH70" i="1" l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64" i="1"/>
  <c r="AB158" i="1" s="1"/>
  <c r="BH162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AB27" i="1"/>
  <c r="H70" i="1" l="1"/>
  <c r="E162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65" i="1"/>
  <c r="L165" i="1"/>
  <c r="M165" i="1"/>
  <c r="N165" i="1"/>
  <c r="P165" i="1"/>
  <c r="Q165" i="1"/>
  <c r="R165" i="1"/>
  <c r="S165" i="1"/>
  <c r="U165" i="1"/>
  <c r="V165" i="1"/>
  <c r="W165" i="1"/>
  <c r="X165" i="1"/>
  <c r="Z165" i="1"/>
  <c r="AA165" i="1"/>
  <c r="AB165" i="1"/>
  <c r="AC165" i="1"/>
  <c r="AE165" i="1"/>
  <c r="AF165" i="1"/>
  <c r="AG165" i="1"/>
  <c r="AH165" i="1"/>
  <c r="AJ165" i="1"/>
  <c r="AK165" i="1"/>
  <c r="AL165" i="1"/>
  <c r="AM165" i="1"/>
  <c r="AO165" i="1"/>
  <c r="AP165" i="1"/>
  <c r="AQ165" i="1"/>
  <c r="AR165" i="1"/>
  <c r="AT165" i="1"/>
  <c r="AU165" i="1"/>
  <c r="AV165" i="1"/>
  <c r="AW165" i="1"/>
  <c r="AY165" i="1"/>
  <c r="AZ165" i="1"/>
  <c r="BA165" i="1"/>
  <c r="BB165" i="1"/>
  <c r="BD165" i="1"/>
  <c r="BE165" i="1"/>
  <c r="BF165" i="1"/>
  <c r="BG165" i="1"/>
  <c r="BI165" i="1"/>
  <c r="BJ165" i="1"/>
  <c r="BK165" i="1"/>
  <c r="BL165" i="1"/>
  <c r="F166" i="1"/>
  <c r="F165" i="1" s="1"/>
  <c r="G166" i="1"/>
  <c r="G165" i="1" s="1"/>
  <c r="H166" i="1"/>
  <c r="H165" i="1" s="1"/>
  <c r="I166" i="1"/>
  <c r="I165" i="1" s="1"/>
  <c r="J166" i="1"/>
  <c r="J165" i="1" s="1"/>
  <c r="O166" i="1"/>
  <c r="O165" i="1" s="1"/>
  <c r="Y43" i="1" l="1"/>
  <c r="BH161" i="1" l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H152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E152" i="1" l="1"/>
  <c r="E161" i="1"/>
  <c r="K86" i="1"/>
  <c r="L86" i="1"/>
  <c r="M86" i="1"/>
  <c r="N86" i="1"/>
  <c r="P86" i="1"/>
  <c r="Q86" i="1"/>
  <c r="R86" i="1"/>
  <c r="S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G23" i="2" l="1"/>
  <c r="AB141" i="1" l="1"/>
  <c r="BH166" i="1" l="1"/>
  <c r="BH165" i="1" s="1"/>
  <c r="BC166" i="1"/>
  <c r="BC165" i="1" s="1"/>
  <c r="AX166" i="1"/>
  <c r="AX165" i="1" s="1"/>
  <c r="AS166" i="1"/>
  <c r="AS165" i="1" s="1"/>
  <c r="AN166" i="1"/>
  <c r="AN165" i="1" s="1"/>
  <c r="AI166" i="1"/>
  <c r="AI165" i="1" s="1"/>
  <c r="AD166" i="1"/>
  <c r="AD165" i="1" s="1"/>
  <c r="Y166" i="1"/>
  <c r="Y165" i="1" s="1"/>
  <c r="T166" i="1"/>
  <c r="T165" i="1" l="1"/>
  <c r="E166" i="1"/>
  <c r="E165" i="1" s="1"/>
  <c r="K111" i="1"/>
  <c r="L111" i="1"/>
  <c r="M111" i="1"/>
  <c r="N111" i="1"/>
  <c r="R111" i="1"/>
  <c r="S111" i="1"/>
  <c r="V111" i="1"/>
  <c r="W111" i="1"/>
  <c r="X111" i="1"/>
  <c r="Z111" i="1"/>
  <c r="AA111" i="1"/>
  <c r="AB111" i="1"/>
  <c r="AC111" i="1"/>
  <c r="AE111" i="1"/>
  <c r="AF111" i="1"/>
  <c r="AG111" i="1"/>
  <c r="AH111" i="1"/>
  <c r="BL115" i="1"/>
  <c r="BK115" i="1"/>
  <c r="BJ115" i="1"/>
  <c r="BI115" i="1"/>
  <c r="BG115" i="1"/>
  <c r="BF115" i="1"/>
  <c r="BE115" i="1"/>
  <c r="BD115" i="1"/>
  <c r="BB115" i="1"/>
  <c r="BA115" i="1"/>
  <c r="AZ115" i="1"/>
  <c r="AY115" i="1"/>
  <c r="AW115" i="1"/>
  <c r="AV115" i="1"/>
  <c r="AU115" i="1"/>
  <c r="AT115" i="1"/>
  <c r="AR115" i="1"/>
  <c r="AQ115" i="1"/>
  <c r="AP115" i="1"/>
  <c r="AO115" i="1"/>
  <c r="AM115" i="1"/>
  <c r="AL115" i="1"/>
  <c r="AK115" i="1"/>
  <c r="AJ115" i="1"/>
  <c r="AD115" i="1"/>
  <c r="Y115" i="1"/>
  <c r="U115" i="1"/>
  <c r="T115" i="1" s="1"/>
  <c r="Q115" i="1"/>
  <c r="P115" i="1"/>
  <c r="J115" i="1"/>
  <c r="I115" i="1" l="1"/>
  <c r="G115" i="1"/>
  <c r="AI115" i="1"/>
  <c r="AN115" i="1"/>
  <c r="O115" i="1"/>
  <c r="BH115" i="1"/>
  <c r="BC115" i="1"/>
  <c r="AX115" i="1"/>
  <c r="F115" i="1"/>
  <c r="AS115" i="1"/>
  <c r="H115" i="1"/>
  <c r="E115" i="1" l="1"/>
  <c r="U87" i="1" l="1"/>
  <c r="U86" i="1" s="1"/>
  <c r="V87" i="1"/>
  <c r="V86" i="1" s="1"/>
  <c r="W87" i="1"/>
  <c r="W86" i="1" s="1"/>
  <c r="T89" i="1"/>
  <c r="BH89" i="1"/>
  <c r="BC89" i="1"/>
  <c r="AX89" i="1"/>
  <c r="AS89" i="1"/>
  <c r="AN89" i="1"/>
  <c r="AI89" i="1"/>
  <c r="AD89" i="1"/>
  <c r="Y89" i="1"/>
  <c r="H89" i="1"/>
  <c r="O89" i="1"/>
  <c r="J89" i="1"/>
  <c r="I89" i="1"/>
  <c r="F89" i="1"/>
  <c r="G89" i="1" l="1"/>
  <c r="E89" i="1"/>
  <c r="W48" i="1" l="1"/>
  <c r="W45" i="1"/>
  <c r="W41" i="1"/>
  <c r="W47" i="1"/>
  <c r="W42" i="1"/>
  <c r="V42" i="1"/>
  <c r="W38" i="1"/>
  <c r="W43" i="1"/>
  <c r="W64" i="1" l="1"/>
  <c r="G14" i="2"/>
  <c r="W160" i="1"/>
  <c r="W158" i="1" s="1"/>
  <c r="W15" i="1"/>
  <c r="W27" i="1"/>
  <c r="W16" i="1"/>
  <c r="W25" i="1"/>
  <c r="W12" i="1"/>
  <c r="W22" i="1"/>
  <c r="W24" i="1"/>
  <c r="W35" i="1" l="1"/>
  <c r="H88" i="1" l="1"/>
  <c r="T88" i="1"/>
  <c r="T87" i="1" s="1"/>
  <c r="T86" i="1" s="1"/>
  <c r="BH88" i="1"/>
  <c r="BC88" i="1"/>
  <c r="AX88" i="1"/>
  <c r="AS88" i="1"/>
  <c r="AN88" i="1"/>
  <c r="AI88" i="1"/>
  <c r="AD88" i="1"/>
  <c r="Y88" i="1"/>
  <c r="O88" i="1"/>
  <c r="J88" i="1"/>
  <c r="I88" i="1"/>
  <c r="F88" i="1"/>
  <c r="BH87" i="1"/>
  <c r="BH86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E87" i="1" l="1"/>
  <c r="E86" i="1" s="1"/>
  <c r="G88" i="1"/>
  <c r="E88" i="1"/>
  <c r="H132" i="1"/>
  <c r="H133" i="1"/>
  <c r="I132" i="1"/>
  <c r="I133" i="1"/>
  <c r="W149" i="1"/>
  <c r="BH133" i="1"/>
  <c r="BC133" i="1"/>
  <c r="AX133" i="1"/>
  <c r="AS133" i="1"/>
  <c r="AN133" i="1"/>
  <c r="AI133" i="1"/>
  <c r="AD133" i="1"/>
  <c r="Y133" i="1"/>
  <c r="T133" i="1"/>
  <c r="O133" i="1"/>
  <c r="J133" i="1"/>
  <c r="G133" i="1"/>
  <c r="BH132" i="1"/>
  <c r="BC132" i="1"/>
  <c r="AX132" i="1"/>
  <c r="AS132" i="1"/>
  <c r="AN132" i="1"/>
  <c r="AI132" i="1"/>
  <c r="AD132" i="1"/>
  <c r="Y132" i="1"/>
  <c r="T132" i="1"/>
  <c r="O132" i="1"/>
  <c r="J132" i="1"/>
  <c r="G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33" i="1"/>
  <c r="E132" i="1"/>
  <c r="K90" i="1"/>
  <c r="L90" i="1"/>
  <c r="N90" i="1"/>
  <c r="P90" i="1"/>
  <c r="Q90" i="1"/>
  <c r="S90" i="1"/>
  <c r="U90" i="1"/>
  <c r="V90" i="1"/>
  <c r="X90" i="1"/>
  <c r="Z90" i="1"/>
  <c r="AA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I90" i="1"/>
  <c r="BJ90" i="1"/>
  <c r="BK90" i="1"/>
  <c r="BL90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W28" i="1"/>
  <c r="BH160" i="1" l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59" i="1"/>
  <c r="E160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W40" i="1"/>
  <c r="W46" i="1"/>
  <c r="W39" i="1"/>
  <c r="E62" i="1" l="1"/>
  <c r="E140" i="1"/>
  <c r="O61" i="1" l="1"/>
  <c r="E61" i="1" s="1"/>
  <c r="I61" i="1"/>
  <c r="H61" i="1"/>
  <c r="G61" i="1"/>
  <c r="F61" i="1"/>
  <c r="W44" i="1"/>
  <c r="V46" i="1" l="1"/>
  <c r="V39" i="1"/>
  <c r="V38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F149" i="1"/>
  <c r="G149" i="1"/>
  <c r="H149" i="1"/>
  <c r="I149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I134" i="1"/>
  <c r="H134" i="1"/>
  <c r="G134" i="1"/>
  <c r="F134" i="1"/>
  <c r="G117" i="1"/>
  <c r="E134" i="1" l="1"/>
  <c r="AD114" i="1"/>
  <c r="Y114" i="1"/>
  <c r="K116" i="1"/>
  <c r="L116" i="1"/>
  <c r="P116" i="1"/>
  <c r="Q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BI116" i="1"/>
  <c r="BJ116" i="1"/>
  <c r="BK116" i="1"/>
  <c r="BL116" i="1"/>
  <c r="BH149" i="1"/>
  <c r="BC149" i="1"/>
  <c r="AX149" i="1"/>
  <c r="AS149" i="1"/>
  <c r="AN149" i="1"/>
  <c r="AI149" i="1"/>
  <c r="AD149" i="1"/>
  <c r="Y149" i="1"/>
  <c r="T149" i="1"/>
  <c r="O149" i="1"/>
  <c r="J149" i="1"/>
  <c r="E149" i="1" l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90" i="1"/>
  <c r="E102" i="1" l="1"/>
  <c r="BH138" i="1"/>
  <c r="BC138" i="1"/>
  <c r="AX138" i="1"/>
  <c r="AS138" i="1"/>
  <c r="AN138" i="1"/>
  <c r="AI138" i="1"/>
  <c r="AD138" i="1"/>
  <c r="Y138" i="1"/>
  <c r="T138" i="1"/>
  <c r="O138" i="1"/>
  <c r="J138" i="1"/>
  <c r="BH137" i="1"/>
  <c r="BC137" i="1"/>
  <c r="AX137" i="1"/>
  <c r="AS137" i="1"/>
  <c r="AN137" i="1"/>
  <c r="AI137" i="1"/>
  <c r="AD137" i="1"/>
  <c r="Y137" i="1"/>
  <c r="T137" i="1"/>
  <c r="O137" i="1"/>
  <c r="J137" i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E135" i="1" l="1"/>
  <c r="E138" i="1"/>
  <c r="E137" i="1"/>
  <c r="E136" i="1"/>
  <c r="BH164" i="1" l="1"/>
  <c r="BH158" i="1" s="1"/>
  <c r="BC164" i="1"/>
  <c r="BC158" i="1" s="1"/>
  <c r="AX164" i="1"/>
  <c r="AX158" i="1" s="1"/>
  <c r="AS164" i="1"/>
  <c r="AS158" i="1" s="1"/>
  <c r="AN164" i="1"/>
  <c r="AN158" i="1" s="1"/>
  <c r="AI164" i="1"/>
  <c r="AI158" i="1" s="1"/>
  <c r="AD164" i="1"/>
  <c r="AD158" i="1" s="1"/>
  <c r="Y164" i="1"/>
  <c r="Y158" i="1" s="1"/>
  <c r="T164" i="1"/>
  <c r="T158" i="1" s="1"/>
  <c r="O164" i="1"/>
  <c r="O158" i="1" s="1"/>
  <c r="J164" i="1"/>
  <c r="J158" i="1" s="1"/>
  <c r="I164" i="1"/>
  <c r="I158" i="1" s="1"/>
  <c r="H164" i="1"/>
  <c r="H158" i="1" s="1"/>
  <c r="G164" i="1"/>
  <c r="G158" i="1" s="1"/>
  <c r="F164" i="1"/>
  <c r="F158" i="1" s="1"/>
  <c r="E164" i="1" l="1"/>
  <c r="E158" i="1" s="1"/>
  <c r="O38" i="1" l="1"/>
  <c r="K74" i="1" l="1"/>
  <c r="K36" i="1" s="1"/>
  <c r="L74" i="1"/>
  <c r="L36" i="1" s="1"/>
  <c r="N74" i="1"/>
  <c r="N36" i="1" s="1"/>
  <c r="P74" i="1"/>
  <c r="P36" i="1" s="1"/>
  <c r="Q74" i="1"/>
  <c r="S74" i="1"/>
  <c r="S36" i="1" s="1"/>
  <c r="U74" i="1"/>
  <c r="U36" i="1" s="1"/>
  <c r="V74" i="1"/>
  <c r="V36" i="1" s="1"/>
  <c r="W74" i="1"/>
  <c r="W36" i="1" s="1"/>
  <c r="X74" i="1"/>
  <c r="X36" i="1" s="1"/>
  <c r="Z74" i="1"/>
  <c r="Z36" i="1" s="1"/>
  <c r="AA74" i="1"/>
  <c r="AA36" i="1" s="1"/>
  <c r="AB74" i="1"/>
  <c r="AB36" i="1" s="1"/>
  <c r="AC74" i="1"/>
  <c r="AC36" i="1" s="1"/>
  <c r="AE74" i="1"/>
  <c r="AE36" i="1" s="1"/>
  <c r="AF74" i="1"/>
  <c r="AF36" i="1" s="1"/>
  <c r="AG74" i="1"/>
  <c r="AG36" i="1" s="1"/>
  <c r="AH74" i="1"/>
  <c r="AH36" i="1" s="1"/>
  <c r="AJ74" i="1"/>
  <c r="AJ36" i="1" s="1"/>
  <c r="AK74" i="1"/>
  <c r="AK36" i="1" s="1"/>
  <c r="AL74" i="1"/>
  <c r="AL36" i="1" s="1"/>
  <c r="AM74" i="1"/>
  <c r="AM36" i="1" s="1"/>
  <c r="AO74" i="1"/>
  <c r="AO36" i="1" s="1"/>
  <c r="AP74" i="1"/>
  <c r="AP36" i="1" s="1"/>
  <c r="AQ74" i="1"/>
  <c r="AQ36" i="1" s="1"/>
  <c r="AR74" i="1"/>
  <c r="AR36" i="1" s="1"/>
  <c r="AT74" i="1"/>
  <c r="AT36" i="1" s="1"/>
  <c r="AU74" i="1"/>
  <c r="AU36" i="1" s="1"/>
  <c r="AV74" i="1"/>
  <c r="AV36" i="1" s="1"/>
  <c r="AW74" i="1"/>
  <c r="AW36" i="1" s="1"/>
  <c r="AY74" i="1"/>
  <c r="AY36" i="1" s="1"/>
  <c r="AZ74" i="1"/>
  <c r="AZ36" i="1" s="1"/>
  <c r="BA74" i="1"/>
  <c r="BA36" i="1" s="1"/>
  <c r="BB74" i="1"/>
  <c r="BB36" i="1" s="1"/>
  <c r="BD74" i="1"/>
  <c r="BD36" i="1" s="1"/>
  <c r="BE74" i="1"/>
  <c r="BE36" i="1" s="1"/>
  <c r="BF74" i="1"/>
  <c r="BF36" i="1" s="1"/>
  <c r="BG74" i="1"/>
  <c r="BG36" i="1" s="1"/>
  <c r="BI74" i="1"/>
  <c r="BI36" i="1" s="1"/>
  <c r="BJ74" i="1"/>
  <c r="BJ36" i="1" s="1"/>
  <c r="BK74" i="1"/>
  <c r="BK36" i="1" s="1"/>
  <c r="BL74" i="1"/>
  <c r="BL36" i="1" s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R28" i="1"/>
  <c r="R24" i="1"/>
  <c r="R22" i="1"/>
  <c r="R79" i="1"/>
  <c r="E85" i="1" l="1"/>
  <c r="AB90" i="1"/>
  <c r="R90" i="1"/>
  <c r="R107" i="1"/>
  <c r="R35" i="1"/>
  <c r="S131" i="1"/>
  <c r="R131" i="1"/>
  <c r="R43" i="1"/>
  <c r="Q43" i="1"/>
  <c r="R42" i="1"/>
  <c r="Q42" i="1"/>
  <c r="R40" i="1"/>
  <c r="Q40" i="1"/>
  <c r="Q36" i="1" l="1"/>
  <c r="R45" i="1"/>
  <c r="R44" i="1"/>
  <c r="R41" i="1"/>
  <c r="R39" i="1"/>
  <c r="W33" i="1"/>
  <c r="R81" i="1"/>
  <c r="S126" i="1" l="1"/>
  <c r="R126" i="1"/>
  <c r="S125" i="1"/>
  <c r="R125" i="1"/>
  <c r="R128" i="1"/>
  <c r="R129" i="1"/>
  <c r="R130" i="1"/>
  <c r="R116" i="1" l="1"/>
  <c r="S116" i="1"/>
  <c r="J100" i="1" l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I100" i="1"/>
  <c r="H100" i="1"/>
  <c r="G100" i="1"/>
  <c r="F100" i="1"/>
  <c r="E101" i="1" l="1"/>
  <c r="E100" i="1"/>
  <c r="O40" i="1" l="1"/>
  <c r="O41" i="1"/>
  <c r="O42" i="1"/>
  <c r="O43" i="1"/>
  <c r="O44" i="1"/>
  <c r="O45" i="1"/>
  <c r="O46" i="1"/>
  <c r="O50" i="1"/>
  <c r="O51" i="1"/>
  <c r="O52" i="1"/>
  <c r="T129" i="1" l="1"/>
  <c r="Y129" i="1"/>
  <c r="AD129" i="1"/>
  <c r="AI129" i="1"/>
  <c r="AN129" i="1"/>
  <c r="AS129" i="1"/>
  <c r="AX129" i="1"/>
  <c r="BC129" i="1"/>
  <c r="BH129" i="1"/>
  <c r="T130" i="1"/>
  <c r="Y130" i="1"/>
  <c r="AD130" i="1"/>
  <c r="AI130" i="1"/>
  <c r="AN130" i="1"/>
  <c r="AS130" i="1"/>
  <c r="AX130" i="1"/>
  <c r="BC130" i="1"/>
  <c r="BH130" i="1"/>
  <c r="T131" i="1"/>
  <c r="Y131" i="1"/>
  <c r="AD131" i="1"/>
  <c r="AI131" i="1"/>
  <c r="AN131" i="1"/>
  <c r="AS131" i="1"/>
  <c r="AX131" i="1"/>
  <c r="BC131" i="1"/>
  <c r="BH131" i="1"/>
  <c r="J128" i="1"/>
  <c r="J129" i="1"/>
  <c r="J130" i="1"/>
  <c r="J131" i="1"/>
  <c r="G130" i="1"/>
  <c r="G131" i="1"/>
  <c r="I129" i="1"/>
  <c r="I130" i="1"/>
  <c r="I131" i="1"/>
  <c r="O131" i="1"/>
  <c r="H131" i="1"/>
  <c r="E131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3" i="1"/>
  <c r="G93" i="1"/>
  <c r="H93" i="1"/>
  <c r="J93" i="1"/>
  <c r="O93" i="1"/>
  <c r="T93" i="1"/>
  <c r="Y93" i="1"/>
  <c r="AD93" i="1"/>
  <c r="AI93" i="1"/>
  <c r="AN93" i="1"/>
  <c r="AS93" i="1"/>
  <c r="AX93" i="1"/>
  <c r="BC93" i="1"/>
  <c r="BH93" i="1"/>
  <c r="H130" i="1"/>
  <c r="O130" i="1"/>
  <c r="E130" i="1" s="1"/>
  <c r="F129" i="1"/>
  <c r="G129" i="1"/>
  <c r="H129" i="1"/>
  <c r="O129" i="1"/>
  <c r="E129" i="1" s="1"/>
  <c r="E93" i="1" l="1"/>
  <c r="H92" i="1"/>
  <c r="H94" i="1"/>
  <c r="H96" i="1"/>
  <c r="H97" i="1"/>
  <c r="H98" i="1"/>
  <c r="H99" i="1"/>
  <c r="BH128" i="1" l="1"/>
  <c r="BC128" i="1"/>
  <c r="AX128" i="1"/>
  <c r="AS128" i="1"/>
  <c r="AN128" i="1"/>
  <c r="AI128" i="1"/>
  <c r="AD128" i="1"/>
  <c r="Y128" i="1"/>
  <c r="T128" i="1"/>
  <c r="O128" i="1"/>
  <c r="I128" i="1"/>
  <c r="H128" i="1"/>
  <c r="G128" i="1"/>
  <c r="F128" i="1"/>
  <c r="E128" i="1" l="1"/>
  <c r="BH99" i="1"/>
  <c r="BH98" i="1"/>
  <c r="BH97" i="1"/>
  <c r="BH96" i="1"/>
  <c r="BH95" i="1"/>
  <c r="BH94" i="1"/>
  <c r="BH92" i="1"/>
  <c r="BH91" i="1"/>
  <c r="BC99" i="1"/>
  <c r="BC98" i="1"/>
  <c r="BC97" i="1"/>
  <c r="BC96" i="1"/>
  <c r="BC95" i="1"/>
  <c r="BC94" i="1"/>
  <c r="BC92" i="1"/>
  <c r="BC91" i="1"/>
  <c r="AX99" i="1"/>
  <c r="AX98" i="1"/>
  <c r="AX97" i="1"/>
  <c r="AX96" i="1"/>
  <c r="AX95" i="1"/>
  <c r="AX94" i="1"/>
  <c r="AX92" i="1"/>
  <c r="AX91" i="1"/>
  <c r="AS99" i="1"/>
  <c r="AS98" i="1"/>
  <c r="AS97" i="1"/>
  <c r="AS96" i="1"/>
  <c r="AS95" i="1"/>
  <c r="AS94" i="1"/>
  <c r="AS92" i="1"/>
  <c r="AS91" i="1"/>
  <c r="AN99" i="1"/>
  <c r="AN98" i="1"/>
  <c r="AN97" i="1"/>
  <c r="AN96" i="1"/>
  <c r="AN95" i="1"/>
  <c r="AN94" i="1"/>
  <c r="AN92" i="1"/>
  <c r="AN91" i="1"/>
  <c r="AI99" i="1"/>
  <c r="AI98" i="1"/>
  <c r="AI97" i="1"/>
  <c r="AI96" i="1"/>
  <c r="AI95" i="1"/>
  <c r="AI94" i="1"/>
  <c r="AI92" i="1"/>
  <c r="AI91" i="1"/>
  <c r="AD99" i="1"/>
  <c r="AD98" i="1"/>
  <c r="AD97" i="1"/>
  <c r="AD96" i="1"/>
  <c r="AD95" i="1"/>
  <c r="AD94" i="1"/>
  <c r="AD92" i="1"/>
  <c r="AD91" i="1"/>
  <c r="Y92" i="1"/>
  <c r="Y94" i="1"/>
  <c r="Y95" i="1"/>
  <c r="Y96" i="1"/>
  <c r="Y97" i="1"/>
  <c r="Y98" i="1"/>
  <c r="Y99" i="1"/>
  <c r="Y91" i="1"/>
  <c r="T92" i="1"/>
  <c r="T94" i="1"/>
  <c r="T95" i="1"/>
  <c r="T96" i="1"/>
  <c r="T97" i="1"/>
  <c r="T98" i="1"/>
  <c r="T99" i="1"/>
  <c r="T91" i="1"/>
  <c r="O92" i="1"/>
  <c r="O94" i="1"/>
  <c r="O95" i="1"/>
  <c r="O96" i="1"/>
  <c r="O97" i="1"/>
  <c r="O98" i="1"/>
  <c r="O99" i="1"/>
  <c r="O91" i="1"/>
  <c r="J99" i="1"/>
  <c r="I99" i="1"/>
  <c r="G99" i="1"/>
  <c r="F99" i="1"/>
  <c r="AD90" i="1" l="1"/>
  <c r="AI90" i="1"/>
  <c r="AN90" i="1"/>
  <c r="AS90" i="1"/>
  <c r="AX90" i="1"/>
  <c r="BC90" i="1"/>
  <c r="BH90" i="1"/>
  <c r="O90" i="1"/>
  <c r="T90" i="1"/>
  <c r="Y90" i="1"/>
  <c r="E99" i="1"/>
  <c r="O33" i="1"/>
  <c r="O30" i="1"/>
  <c r="J122" i="1"/>
  <c r="J125" i="1"/>
  <c r="J126" i="1"/>
  <c r="J127" i="1"/>
  <c r="J117" i="1"/>
  <c r="J121" i="1"/>
  <c r="N156" i="1" l="1"/>
  <c r="N155" i="1" s="1"/>
  <c r="M156" i="1"/>
  <c r="M155" i="1" s="1"/>
  <c r="O39" i="1" l="1"/>
  <c r="K106" i="1"/>
  <c r="K105" i="1" s="1"/>
  <c r="L106" i="1"/>
  <c r="N106" i="1"/>
  <c r="L105" i="1" l="1"/>
  <c r="N105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9" i="1"/>
  <c r="M80" i="1"/>
  <c r="R82" i="1"/>
  <c r="R77" i="1"/>
  <c r="R76" i="1"/>
  <c r="R75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4" i="1" l="1"/>
  <c r="M74" i="1"/>
  <c r="M36" i="1" s="1"/>
  <c r="H44" i="1"/>
  <c r="H91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3" i="1"/>
  <c r="N116" i="1" s="1"/>
  <c r="M123" i="1"/>
  <c r="BH127" i="1"/>
  <c r="BC127" i="1"/>
  <c r="AX127" i="1"/>
  <c r="AS127" i="1"/>
  <c r="AN127" i="1"/>
  <c r="AI127" i="1"/>
  <c r="AD127" i="1"/>
  <c r="Y127" i="1"/>
  <c r="T127" i="1"/>
  <c r="O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M33" i="1"/>
  <c r="M120" i="1"/>
  <c r="J120" i="1" s="1"/>
  <c r="M119" i="1"/>
  <c r="J119" i="1" s="1"/>
  <c r="M118" i="1"/>
  <c r="R36" i="1" l="1"/>
  <c r="J118" i="1"/>
  <c r="J123" i="1"/>
  <c r="E127" i="1"/>
  <c r="E125" i="1"/>
  <c r="E38" i="1"/>
  <c r="E126" i="1"/>
  <c r="E41" i="1"/>
  <c r="E40" i="1"/>
  <c r="E39" i="1"/>
  <c r="M124" i="1" l="1"/>
  <c r="M116" i="1" s="1"/>
  <c r="J124" i="1" l="1"/>
  <c r="J116" i="1" s="1"/>
  <c r="J54" i="1"/>
  <c r="BH109" i="1" l="1"/>
  <c r="BH108" i="1"/>
  <c r="BH107" i="1"/>
  <c r="BC109" i="1"/>
  <c r="BC108" i="1"/>
  <c r="BC107" i="1"/>
  <c r="AX109" i="1"/>
  <c r="AX108" i="1"/>
  <c r="AX107" i="1"/>
  <c r="AS109" i="1"/>
  <c r="AS108" i="1"/>
  <c r="AS107" i="1"/>
  <c r="AN109" i="1"/>
  <c r="AN108" i="1"/>
  <c r="AN107" i="1"/>
  <c r="AI109" i="1"/>
  <c r="AI108" i="1"/>
  <c r="AI107" i="1"/>
  <c r="AD109" i="1"/>
  <c r="AD108" i="1"/>
  <c r="AD107" i="1"/>
  <c r="Y109" i="1"/>
  <c r="Y108" i="1"/>
  <c r="Y107" i="1"/>
  <c r="T109" i="1"/>
  <c r="T108" i="1"/>
  <c r="T107" i="1"/>
  <c r="BH113" i="1"/>
  <c r="BH112" i="1"/>
  <c r="BC113" i="1"/>
  <c r="BC112" i="1"/>
  <c r="AX113" i="1"/>
  <c r="AX112" i="1"/>
  <c r="AS113" i="1"/>
  <c r="AS112" i="1"/>
  <c r="AN113" i="1"/>
  <c r="AN112" i="1"/>
  <c r="AI113" i="1"/>
  <c r="AI112" i="1"/>
  <c r="AD113" i="1"/>
  <c r="AD112" i="1"/>
  <c r="Y113" i="1"/>
  <c r="Y112" i="1"/>
  <c r="T113" i="1"/>
  <c r="T112" i="1"/>
  <c r="O113" i="1"/>
  <c r="O112" i="1"/>
  <c r="F30" i="1"/>
  <c r="Y111" i="1" l="1"/>
  <c r="AD111" i="1"/>
  <c r="J56" i="1"/>
  <c r="J57" i="1"/>
  <c r="J58" i="1"/>
  <c r="J55" i="1"/>
  <c r="O108" i="1"/>
  <c r="O109" i="1"/>
  <c r="O107" i="1"/>
  <c r="BH58" i="1"/>
  <c r="BH57" i="1"/>
  <c r="BH56" i="1"/>
  <c r="BH55" i="1"/>
  <c r="BH54" i="1"/>
  <c r="BH84" i="1"/>
  <c r="BH81" i="1"/>
  <c r="BH78" i="1"/>
  <c r="BH79" i="1"/>
  <c r="BH82" i="1"/>
  <c r="BH77" i="1"/>
  <c r="BH83" i="1"/>
  <c r="BH76" i="1"/>
  <c r="BH80" i="1"/>
  <c r="BH75" i="1"/>
  <c r="BC58" i="1"/>
  <c r="BC57" i="1"/>
  <c r="BC56" i="1"/>
  <c r="BC55" i="1"/>
  <c r="BC54" i="1"/>
  <c r="BC84" i="1"/>
  <c r="BC81" i="1"/>
  <c r="BC78" i="1"/>
  <c r="BC79" i="1"/>
  <c r="BC82" i="1"/>
  <c r="BC77" i="1"/>
  <c r="BC83" i="1"/>
  <c r="BC76" i="1"/>
  <c r="BC80" i="1"/>
  <c r="BC75" i="1"/>
  <c r="AX58" i="1"/>
  <c r="AX57" i="1"/>
  <c r="AX56" i="1"/>
  <c r="AX55" i="1"/>
  <c r="AX54" i="1"/>
  <c r="AX84" i="1"/>
  <c r="AX81" i="1"/>
  <c r="AX78" i="1"/>
  <c r="AX79" i="1"/>
  <c r="AX82" i="1"/>
  <c r="AX77" i="1"/>
  <c r="AX83" i="1"/>
  <c r="AX76" i="1"/>
  <c r="AX80" i="1"/>
  <c r="AX75" i="1"/>
  <c r="AS58" i="1"/>
  <c r="AS57" i="1"/>
  <c r="AS56" i="1"/>
  <c r="AS55" i="1"/>
  <c r="AS54" i="1"/>
  <c r="AS84" i="1"/>
  <c r="AS81" i="1"/>
  <c r="AS78" i="1"/>
  <c r="AS79" i="1"/>
  <c r="AS82" i="1"/>
  <c r="AS77" i="1"/>
  <c r="AS83" i="1"/>
  <c r="AS76" i="1"/>
  <c r="AS80" i="1"/>
  <c r="AS75" i="1"/>
  <c r="AN58" i="1"/>
  <c r="AN57" i="1"/>
  <c r="AN56" i="1"/>
  <c r="AN55" i="1"/>
  <c r="AN54" i="1"/>
  <c r="AN84" i="1"/>
  <c r="AN81" i="1"/>
  <c r="AN78" i="1"/>
  <c r="AN79" i="1"/>
  <c r="AN82" i="1"/>
  <c r="AN77" i="1"/>
  <c r="AN83" i="1"/>
  <c r="AN76" i="1"/>
  <c r="AN80" i="1"/>
  <c r="AN75" i="1"/>
  <c r="AI58" i="1"/>
  <c r="AI57" i="1"/>
  <c r="AI56" i="1"/>
  <c r="AI55" i="1"/>
  <c r="AI54" i="1"/>
  <c r="AI84" i="1"/>
  <c r="AI81" i="1"/>
  <c r="AI78" i="1"/>
  <c r="AI79" i="1"/>
  <c r="AI82" i="1"/>
  <c r="AI77" i="1"/>
  <c r="AI83" i="1"/>
  <c r="AI76" i="1"/>
  <c r="AI80" i="1"/>
  <c r="AI75" i="1"/>
  <c r="AD58" i="1"/>
  <c r="AD57" i="1"/>
  <c r="AD56" i="1"/>
  <c r="AD55" i="1"/>
  <c r="AD54" i="1"/>
  <c r="AD84" i="1"/>
  <c r="AD81" i="1"/>
  <c r="AD78" i="1"/>
  <c r="AD79" i="1"/>
  <c r="AD82" i="1"/>
  <c r="AD77" i="1"/>
  <c r="AD83" i="1"/>
  <c r="AD76" i="1"/>
  <c r="AD80" i="1"/>
  <c r="AD75" i="1"/>
  <c r="Y58" i="1"/>
  <c r="Y57" i="1"/>
  <c r="Y56" i="1"/>
  <c r="Y55" i="1"/>
  <c r="Y54" i="1"/>
  <c r="Y84" i="1"/>
  <c r="Y81" i="1"/>
  <c r="Y78" i="1"/>
  <c r="Y79" i="1"/>
  <c r="Y82" i="1"/>
  <c r="Y77" i="1"/>
  <c r="Y83" i="1"/>
  <c r="Y76" i="1"/>
  <c r="Y80" i="1"/>
  <c r="Y75" i="1"/>
  <c r="T80" i="1"/>
  <c r="T76" i="1"/>
  <c r="T83" i="1"/>
  <c r="T77" i="1"/>
  <c r="T82" i="1"/>
  <c r="T79" i="1"/>
  <c r="T78" i="1"/>
  <c r="T81" i="1"/>
  <c r="T84" i="1"/>
  <c r="T54" i="1"/>
  <c r="T55" i="1"/>
  <c r="T56" i="1"/>
  <c r="T57" i="1"/>
  <c r="T58" i="1"/>
  <c r="T75" i="1"/>
  <c r="AD74" i="1" l="1"/>
  <c r="AX74" i="1"/>
  <c r="Y74" i="1"/>
  <c r="AS74" i="1"/>
  <c r="AN74" i="1"/>
  <c r="BH74" i="1"/>
  <c r="AI74" i="1"/>
  <c r="BC74" i="1"/>
  <c r="T74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4" i="1"/>
  <c r="J84" i="1"/>
  <c r="I84" i="1"/>
  <c r="H84" i="1"/>
  <c r="G84" i="1"/>
  <c r="F84" i="1"/>
  <c r="O81" i="1"/>
  <c r="J81" i="1"/>
  <c r="I81" i="1"/>
  <c r="H81" i="1"/>
  <c r="G81" i="1"/>
  <c r="F81" i="1"/>
  <c r="J114" i="1"/>
  <c r="O78" i="1"/>
  <c r="J78" i="1"/>
  <c r="I78" i="1"/>
  <c r="H78" i="1"/>
  <c r="G78" i="1"/>
  <c r="F78" i="1"/>
  <c r="O79" i="1"/>
  <c r="J79" i="1"/>
  <c r="I79" i="1"/>
  <c r="H79" i="1"/>
  <c r="G79" i="1"/>
  <c r="F79" i="1"/>
  <c r="O82" i="1"/>
  <c r="J82" i="1"/>
  <c r="I82" i="1"/>
  <c r="H82" i="1"/>
  <c r="G82" i="1"/>
  <c r="F82" i="1"/>
  <c r="O77" i="1"/>
  <c r="J77" i="1"/>
  <c r="I77" i="1"/>
  <c r="H77" i="1"/>
  <c r="G77" i="1"/>
  <c r="F77" i="1"/>
  <c r="O80" i="1"/>
  <c r="O76" i="1"/>
  <c r="O83" i="1"/>
  <c r="O75" i="1"/>
  <c r="J75" i="1"/>
  <c r="I75" i="1"/>
  <c r="H75" i="1"/>
  <c r="G75" i="1"/>
  <c r="F75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AN36" i="1"/>
  <c r="Y36" i="1"/>
  <c r="AI36" i="1"/>
  <c r="BC36" i="1"/>
  <c r="T36" i="1"/>
  <c r="AX36" i="1"/>
  <c r="AS36" i="1"/>
  <c r="AD36" i="1"/>
  <c r="E58" i="1"/>
  <c r="O74" i="1"/>
  <c r="E56" i="1"/>
  <c r="E77" i="1"/>
  <c r="E78" i="1"/>
  <c r="E84" i="1"/>
  <c r="E75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81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9" i="1"/>
  <c r="E82" i="1"/>
  <c r="T35" i="1"/>
  <c r="T34" i="1" s="1"/>
  <c r="O35" i="1"/>
  <c r="O34" i="1" s="1"/>
  <c r="O31" i="1" s="1"/>
  <c r="M35" i="1"/>
  <c r="M34" i="1" s="1"/>
  <c r="M31" i="1" s="1"/>
  <c r="O36" i="1" l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56" i="1" l="1"/>
  <c r="O155" i="1" s="1"/>
  <c r="T156" i="1"/>
  <c r="T155" i="1" s="1"/>
  <c r="Y156" i="1"/>
  <c r="Y155" i="1" s="1"/>
  <c r="AD156" i="1"/>
  <c r="AD155" i="1" s="1"/>
  <c r="AI156" i="1"/>
  <c r="AI155" i="1" s="1"/>
  <c r="AN156" i="1"/>
  <c r="AN155" i="1" s="1"/>
  <c r="AS156" i="1"/>
  <c r="AS155" i="1" s="1"/>
  <c r="AX156" i="1"/>
  <c r="AX155" i="1" s="1"/>
  <c r="BC156" i="1"/>
  <c r="BC155" i="1" s="1"/>
  <c r="BH156" i="1"/>
  <c r="BH155" i="1" s="1"/>
  <c r="BH151" i="1"/>
  <c r="BH150" i="1" s="1"/>
  <c r="BC151" i="1"/>
  <c r="BC150" i="1" s="1"/>
  <c r="AX151" i="1"/>
  <c r="AX150" i="1" s="1"/>
  <c r="AS151" i="1"/>
  <c r="AS150" i="1" s="1"/>
  <c r="AN151" i="1"/>
  <c r="AN150" i="1" s="1"/>
  <c r="AI151" i="1"/>
  <c r="AI150" i="1" s="1"/>
  <c r="AD151" i="1"/>
  <c r="AD150" i="1" s="1"/>
  <c r="Y151" i="1"/>
  <c r="Y150" i="1" s="1"/>
  <c r="T151" i="1"/>
  <c r="T150" i="1" s="1"/>
  <c r="O151" i="1"/>
  <c r="O150" i="1" s="1"/>
  <c r="BH124" i="1"/>
  <c r="BH123" i="1"/>
  <c r="BH122" i="1"/>
  <c r="BH121" i="1"/>
  <c r="BH120" i="1"/>
  <c r="BH119" i="1"/>
  <c r="BH118" i="1"/>
  <c r="BH117" i="1"/>
  <c r="BC124" i="1"/>
  <c r="BC123" i="1"/>
  <c r="BC122" i="1"/>
  <c r="BC121" i="1"/>
  <c r="BC120" i="1"/>
  <c r="BC119" i="1"/>
  <c r="BC118" i="1"/>
  <c r="BC117" i="1"/>
  <c r="AX124" i="1"/>
  <c r="AX123" i="1"/>
  <c r="AX122" i="1"/>
  <c r="AX121" i="1"/>
  <c r="AX120" i="1"/>
  <c r="AX119" i="1"/>
  <c r="AX118" i="1"/>
  <c r="AX117" i="1"/>
  <c r="AS124" i="1"/>
  <c r="AS123" i="1"/>
  <c r="AS122" i="1"/>
  <c r="AS121" i="1"/>
  <c r="AS120" i="1"/>
  <c r="AS119" i="1"/>
  <c r="AS118" i="1"/>
  <c r="AS117" i="1"/>
  <c r="AN124" i="1"/>
  <c r="AN123" i="1"/>
  <c r="AN122" i="1"/>
  <c r="AN121" i="1"/>
  <c r="AN120" i="1"/>
  <c r="AN119" i="1"/>
  <c r="AN118" i="1"/>
  <c r="AN117" i="1"/>
  <c r="AI124" i="1"/>
  <c r="AI123" i="1"/>
  <c r="AI122" i="1"/>
  <c r="AI121" i="1"/>
  <c r="AI120" i="1"/>
  <c r="AI119" i="1"/>
  <c r="AI118" i="1"/>
  <c r="AI117" i="1"/>
  <c r="AD124" i="1"/>
  <c r="AD123" i="1"/>
  <c r="AD122" i="1"/>
  <c r="AD121" i="1"/>
  <c r="AD120" i="1"/>
  <c r="AD119" i="1"/>
  <c r="AD118" i="1"/>
  <c r="AD117" i="1"/>
  <c r="Y124" i="1"/>
  <c r="Y123" i="1"/>
  <c r="Y122" i="1"/>
  <c r="Y121" i="1"/>
  <c r="Y120" i="1"/>
  <c r="Y119" i="1"/>
  <c r="Y118" i="1"/>
  <c r="Y117" i="1"/>
  <c r="T124" i="1"/>
  <c r="T123" i="1"/>
  <c r="T122" i="1"/>
  <c r="T121" i="1"/>
  <c r="T120" i="1"/>
  <c r="T119" i="1"/>
  <c r="T118" i="1"/>
  <c r="T117" i="1"/>
  <c r="O118" i="1"/>
  <c r="O119" i="1"/>
  <c r="O120" i="1"/>
  <c r="O121" i="1"/>
  <c r="O122" i="1"/>
  <c r="O123" i="1"/>
  <c r="O124" i="1"/>
  <c r="O117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6" i="1" l="1"/>
  <c r="Y116" i="1"/>
  <c r="AI116" i="1"/>
  <c r="AX116" i="1"/>
  <c r="AD116" i="1"/>
  <c r="AN116" i="1"/>
  <c r="AS116" i="1"/>
  <c r="BC116" i="1"/>
  <c r="BH116" i="1"/>
  <c r="O116" i="1"/>
  <c r="J83" i="1"/>
  <c r="I83" i="1"/>
  <c r="H83" i="1"/>
  <c r="G83" i="1"/>
  <c r="F83" i="1"/>
  <c r="E83" i="1" l="1"/>
  <c r="H156" i="1"/>
  <c r="H155" i="1" s="1"/>
  <c r="I156" i="1"/>
  <c r="I155" i="1" s="1"/>
  <c r="J156" i="1"/>
  <c r="J155" i="1" s="1"/>
  <c r="G156" i="1"/>
  <c r="G155" i="1" s="1"/>
  <c r="F156" i="1"/>
  <c r="F155" i="1" s="1"/>
  <c r="P114" i="1"/>
  <c r="P111" i="1" s="1"/>
  <c r="Q114" i="1"/>
  <c r="Q111" i="1" s="1"/>
  <c r="U114" i="1"/>
  <c r="U111" i="1" s="1"/>
  <c r="AJ114" i="1"/>
  <c r="AJ111" i="1" s="1"/>
  <c r="AK114" i="1"/>
  <c r="AK111" i="1" s="1"/>
  <c r="AL111" i="1"/>
  <c r="AM114" i="1"/>
  <c r="AM111" i="1" s="1"/>
  <c r="AO114" i="1"/>
  <c r="AO111" i="1" s="1"/>
  <c r="AP114" i="1"/>
  <c r="AP111" i="1" s="1"/>
  <c r="AQ111" i="1"/>
  <c r="AR114" i="1"/>
  <c r="AR111" i="1" s="1"/>
  <c r="AT114" i="1"/>
  <c r="AT111" i="1" s="1"/>
  <c r="AU114" i="1"/>
  <c r="AU111" i="1" s="1"/>
  <c r="AV114" i="1"/>
  <c r="AV111" i="1" s="1"/>
  <c r="AW114" i="1"/>
  <c r="AW111" i="1" s="1"/>
  <c r="AY114" i="1"/>
  <c r="AY111" i="1" s="1"/>
  <c r="AZ114" i="1"/>
  <c r="AZ111" i="1" s="1"/>
  <c r="BA114" i="1"/>
  <c r="BA111" i="1" s="1"/>
  <c r="BB114" i="1"/>
  <c r="BB111" i="1" s="1"/>
  <c r="BD114" i="1"/>
  <c r="BD111" i="1" s="1"/>
  <c r="BE114" i="1"/>
  <c r="BE111" i="1" s="1"/>
  <c r="BF114" i="1"/>
  <c r="BF111" i="1" s="1"/>
  <c r="BG114" i="1"/>
  <c r="BG111" i="1" s="1"/>
  <c r="BI114" i="1"/>
  <c r="BI111" i="1" s="1"/>
  <c r="BJ114" i="1"/>
  <c r="BJ111" i="1" s="1"/>
  <c r="BK114" i="1"/>
  <c r="BK111" i="1" s="1"/>
  <c r="BL114" i="1"/>
  <c r="BL111" i="1" s="1"/>
  <c r="E124" i="1"/>
  <c r="I124" i="1"/>
  <c r="H124" i="1"/>
  <c r="G124" i="1"/>
  <c r="F124" i="1"/>
  <c r="M107" i="1"/>
  <c r="M106" i="1" s="1"/>
  <c r="M105" i="1" s="1"/>
  <c r="J76" i="1"/>
  <c r="I76" i="1"/>
  <c r="H76" i="1"/>
  <c r="G76" i="1"/>
  <c r="F7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3" i="1"/>
  <c r="E113" i="1" s="1"/>
  <c r="I113" i="1"/>
  <c r="H113" i="1"/>
  <c r="G113" i="1"/>
  <c r="F113" i="1"/>
  <c r="J112" i="1"/>
  <c r="I112" i="1"/>
  <c r="H112" i="1"/>
  <c r="G112" i="1"/>
  <c r="F112" i="1"/>
  <c r="I123" i="1"/>
  <c r="H123" i="1"/>
  <c r="G123" i="1"/>
  <c r="F123" i="1"/>
  <c r="J111" i="1" l="1"/>
  <c r="E112" i="1"/>
  <c r="BI110" i="1"/>
  <c r="BI106" i="1" s="1"/>
  <c r="BI105" i="1" s="1"/>
  <c r="AE110" i="1"/>
  <c r="AE106" i="1" s="1"/>
  <c r="AE105" i="1" s="1"/>
  <c r="BG110" i="1"/>
  <c r="BG106" i="1" s="1"/>
  <c r="BG105" i="1" s="1"/>
  <c r="AW110" i="1"/>
  <c r="AW106" i="1" s="1"/>
  <c r="AW105" i="1" s="1"/>
  <c r="AM110" i="1"/>
  <c r="AM106" i="1" s="1"/>
  <c r="AM105" i="1" s="1"/>
  <c r="AC106" i="1"/>
  <c r="AC105" i="1" s="1"/>
  <c r="AY110" i="1"/>
  <c r="AY106" i="1" s="1"/>
  <c r="AY105" i="1" s="1"/>
  <c r="BF110" i="1"/>
  <c r="BF106" i="1" s="1"/>
  <c r="BF105" i="1" s="1"/>
  <c r="AV110" i="1"/>
  <c r="AV106" i="1" s="1"/>
  <c r="AV105" i="1" s="1"/>
  <c r="AL106" i="1"/>
  <c r="AL105" i="1" s="1"/>
  <c r="AB106" i="1"/>
  <c r="AB105" i="1" s="1"/>
  <c r="AK110" i="1"/>
  <c r="AK106" i="1" s="1"/>
  <c r="AK105" i="1" s="1"/>
  <c r="BD110" i="1"/>
  <c r="BD106" i="1" s="1"/>
  <c r="BD105" i="1" s="1"/>
  <c r="Z110" i="1"/>
  <c r="Z106" i="1" s="1"/>
  <c r="Z105" i="1" s="1"/>
  <c r="E30" i="1"/>
  <c r="BL110" i="1"/>
  <c r="BL106" i="1" s="1"/>
  <c r="BL105" i="1" s="1"/>
  <c r="AR110" i="1"/>
  <c r="AR106" i="1" s="1"/>
  <c r="AR105" i="1" s="1"/>
  <c r="X106" i="1"/>
  <c r="X105" i="1" s="1"/>
  <c r="BK110" i="1"/>
  <c r="BK106" i="1" s="1"/>
  <c r="BK105" i="1" s="1"/>
  <c r="BA110" i="1"/>
  <c r="BA106" i="1" s="1"/>
  <c r="BA105" i="1" s="1"/>
  <c r="AQ106" i="1"/>
  <c r="AQ105" i="1" s="1"/>
  <c r="AG106" i="1"/>
  <c r="AG105" i="1" s="1"/>
  <c r="W106" i="1"/>
  <c r="W105" i="1" s="1"/>
  <c r="AU110" i="1"/>
  <c r="AU106" i="1" s="1"/>
  <c r="AU105" i="1" s="1"/>
  <c r="BB110" i="1"/>
  <c r="BB106" i="1" s="1"/>
  <c r="BB105" i="1" s="1"/>
  <c r="AH106" i="1"/>
  <c r="AH105" i="1" s="1"/>
  <c r="AP110" i="1"/>
  <c r="AP106" i="1" s="1"/>
  <c r="AP105" i="1" s="1"/>
  <c r="V106" i="1"/>
  <c r="V105" i="1" s="1"/>
  <c r="E123" i="1"/>
  <c r="E76" i="1"/>
  <c r="BH114" i="1"/>
  <c r="BH111" i="1" s="1"/>
  <c r="BJ110" i="1"/>
  <c r="BJ106" i="1" s="1"/>
  <c r="BJ105" i="1" s="1"/>
  <c r="AS114" i="1"/>
  <c r="AS111" i="1" s="1"/>
  <c r="AT110" i="1"/>
  <c r="AT106" i="1" s="1"/>
  <c r="AT105" i="1" s="1"/>
  <c r="AX114" i="1"/>
  <c r="AX111" i="1" s="1"/>
  <c r="AZ110" i="1"/>
  <c r="AZ106" i="1" s="1"/>
  <c r="AZ105" i="1" s="1"/>
  <c r="AI114" i="1"/>
  <c r="AI111" i="1" s="1"/>
  <c r="AJ110" i="1"/>
  <c r="AJ106" i="1" s="1"/>
  <c r="AJ105" i="1" s="1"/>
  <c r="P110" i="1"/>
  <c r="P106" i="1" s="1"/>
  <c r="P105" i="1" s="1"/>
  <c r="F114" i="1"/>
  <c r="F111" i="1" s="1"/>
  <c r="T114" i="1"/>
  <c r="T111" i="1" s="1"/>
  <c r="U110" i="1"/>
  <c r="U106" i="1" s="1"/>
  <c r="U105" i="1" s="1"/>
  <c r="AA106" i="1"/>
  <c r="AA105" i="1" s="1"/>
  <c r="AA10" i="1" s="1"/>
  <c r="S106" i="1"/>
  <c r="S105" i="1" s="1"/>
  <c r="I114" i="1"/>
  <c r="I111" i="1" s="1"/>
  <c r="AF106" i="1"/>
  <c r="AF105" i="1" s="1"/>
  <c r="H114" i="1"/>
  <c r="H111" i="1" s="1"/>
  <c r="R106" i="1"/>
  <c r="R105" i="1" s="1"/>
  <c r="BC114" i="1"/>
  <c r="BC111" i="1" s="1"/>
  <c r="BE110" i="1"/>
  <c r="BE106" i="1" s="1"/>
  <c r="BE105" i="1" s="1"/>
  <c r="AN114" i="1"/>
  <c r="AN111" i="1" s="1"/>
  <c r="AO110" i="1"/>
  <c r="AO106" i="1" s="1"/>
  <c r="AO105" i="1" s="1"/>
  <c r="O114" i="1"/>
  <c r="O111" i="1" s="1"/>
  <c r="G114" i="1"/>
  <c r="G111" i="1" s="1"/>
  <c r="Q110" i="1"/>
  <c r="Q106" i="1" s="1"/>
  <c r="Q105" i="1" s="1"/>
  <c r="E156" i="1"/>
  <c r="E155" i="1" s="1"/>
  <c r="J151" i="1"/>
  <c r="J150" i="1" s="1"/>
  <c r="I151" i="1"/>
  <c r="I150" i="1" s="1"/>
  <c r="H151" i="1"/>
  <c r="H150" i="1" s="1"/>
  <c r="G151" i="1"/>
  <c r="G150" i="1" s="1"/>
  <c r="F151" i="1"/>
  <c r="F150" i="1" s="1"/>
  <c r="E122" i="1"/>
  <c r="I122" i="1"/>
  <c r="H122" i="1"/>
  <c r="G122" i="1"/>
  <c r="F122" i="1"/>
  <c r="E121" i="1"/>
  <c r="I121" i="1"/>
  <c r="H121" i="1"/>
  <c r="G121" i="1"/>
  <c r="F121" i="1"/>
  <c r="E120" i="1"/>
  <c r="I120" i="1"/>
  <c r="H120" i="1"/>
  <c r="G120" i="1"/>
  <c r="F120" i="1"/>
  <c r="E118" i="1"/>
  <c r="I118" i="1"/>
  <c r="H118" i="1"/>
  <c r="G118" i="1"/>
  <c r="F118" i="1"/>
  <c r="E119" i="1"/>
  <c r="I119" i="1"/>
  <c r="H119" i="1"/>
  <c r="G119" i="1"/>
  <c r="F119" i="1"/>
  <c r="I117" i="1"/>
  <c r="H117" i="1"/>
  <c r="F117" i="1"/>
  <c r="J110" i="1"/>
  <c r="J109" i="1"/>
  <c r="E109" i="1" s="1"/>
  <c r="I109" i="1"/>
  <c r="H109" i="1"/>
  <c r="G109" i="1"/>
  <c r="F109" i="1"/>
  <c r="J108" i="1"/>
  <c r="E108" i="1" s="1"/>
  <c r="I108" i="1"/>
  <c r="H108" i="1"/>
  <c r="G108" i="1"/>
  <c r="F108" i="1"/>
  <c r="J107" i="1"/>
  <c r="I107" i="1"/>
  <c r="H107" i="1"/>
  <c r="G107" i="1"/>
  <c r="F107" i="1"/>
  <c r="M90" i="1"/>
  <c r="J98" i="1"/>
  <c r="E98" i="1" s="1"/>
  <c r="I98" i="1"/>
  <c r="G98" i="1"/>
  <c r="F98" i="1"/>
  <c r="J97" i="1"/>
  <c r="E97" i="1" s="1"/>
  <c r="I97" i="1"/>
  <c r="G97" i="1"/>
  <c r="F97" i="1"/>
  <c r="J96" i="1"/>
  <c r="E96" i="1" s="1"/>
  <c r="I96" i="1"/>
  <c r="G96" i="1"/>
  <c r="F96" i="1"/>
  <c r="I95" i="1"/>
  <c r="G95" i="1"/>
  <c r="F95" i="1"/>
  <c r="J94" i="1"/>
  <c r="E94" i="1" s="1"/>
  <c r="I94" i="1"/>
  <c r="G94" i="1"/>
  <c r="F94" i="1"/>
  <c r="J92" i="1"/>
  <c r="E92" i="1" s="1"/>
  <c r="I92" i="1"/>
  <c r="G92" i="1"/>
  <c r="F92" i="1"/>
  <c r="J80" i="1"/>
  <c r="J74" i="1" s="1"/>
  <c r="J36" i="1" s="1"/>
  <c r="I80" i="1"/>
  <c r="H80" i="1"/>
  <c r="G80" i="1"/>
  <c r="F80" i="1"/>
  <c r="F74" i="1" s="1"/>
  <c r="F36" i="1" s="1"/>
  <c r="AH10" i="1" l="1"/>
  <c r="AM10" i="1"/>
  <c r="AF10" i="1"/>
  <c r="AC10" i="1"/>
  <c r="AK10" i="1"/>
  <c r="F116" i="1"/>
  <c r="I116" i="1"/>
  <c r="G116" i="1"/>
  <c r="H116" i="1"/>
  <c r="I74" i="1"/>
  <c r="I36" i="1" s="1"/>
  <c r="H74" i="1"/>
  <c r="H36" i="1" s="1"/>
  <c r="G74" i="1"/>
  <c r="G36" i="1" s="1"/>
  <c r="H95" i="1"/>
  <c r="H90" i="1" s="1"/>
  <c r="J106" i="1"/>
  <c r="J105" i="1" s="1"/>
  <c r="I110" i="1"/>
  <c r="I106" i="1" s="1"/>
  <c r="I105" i="1" s="1"/>
  <c r="H110" i="1"/>
  <c r="H106" i="1" s="1"/>
  <c r="H105" i="1" s="1"/>
  <c r="AN110" i="1"/>
  <c r="AN106" i="1" s="1"/>
  <c r="AN105" i="1" s="1"/>
  <c r="BH110" i="1"/>
  <c r="BH106" i="1" s="1"/>
  <c r="BH105" i="1" s="1"/>
  <c r="F110" i="1"/>
  <c r="F106" i="1" s="1"/>
  <c r="F105" i="1" s="1"/>
  <c r="Y110" i="1"/>
  <c r="Y106" i="1" s="1"/>
  <c r="Y105" i="1" s="1"/>
  <c r="T110" i="1"/>
  <c r="T106" i="1" s="1"/>
  <c r="T105" i="1" s="1"/>
  <c r="AI110" i="1"/>
  <c r="AI106" i="1" s="1"/>
  <c r="AI105" i="1" s="1"/>
  <c r="AS110" i="1"/>
  <c r="AS106" i="1" s="1"/>
  <c r="AS105" i="1" s="1"/>
  <c r="AD110" i="1"/>
  <c r="AD106" i="1" s="1"/>
  <c r="AD105" i="1" s="1"/>
  <c r="G110" i="1"/>
  <c r="G106" i="1" s="1"/>
  <c r="G105" i="1" s="1"/>
  <c r="BC110" i="1"/>
  <c r="BC106" i="1" s="1"/>
  <c r="BC105" i="1" s="1"/>
  <c r="AX110" i="1"/>
  <c r="AX106" i="1" s="1"/>
  <c r="AX105" i="1" s="1"/>
  <c r="E114" i="1"/>
  <c r="E111" i="1" s="1"/>
  <c r="O110" i="1"/>
  <c r="O106" i="1" s="1"/>
  <c r="O105" i="1" s="1"/>
  <c r="J95" i="1"/>
  <c r="E95" i="1" s="1"/>
  <c r="E117" i="1"/>
  <c r="E116" i="1" s="1"/>
  <c r="E151" i="1"/>
  <c r="E150" i="1" s="1"/>
  <c r="E107" i="1"/>
  <c r="E80" i="1"/>
  <c r="E74" i="1" s="1"/>
  <c r="E36" i="1" s="1"/>
  <c r="I91" i="1"/>
  <c r="I90" i="1" s="1"/>
  <c r="F91" i="1"/>
  <c r="F90" i="1" s="1"/>
  <c r="G91" i="1"/>
  <c r="G90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91" i="1"/>
  <c r="J90" i="1" l="1"/>
  <c r="E91" i="1"/>
  <c r="E90" i="1" s="1"/>
  <c r="E110" i="1"/>
  <c r="E106" i="1" s="1"/>
  <c r="G29" i="1"/>
  <c r="I29" i="1"/>
  <c r="I11" i="1"/>
  <c r="G11" i="1"/>
  <c r="J33" i="1"/>
  <c r="H33" i="1"/>
  <c r="H32" i="1" s="1"/>
  <c r="H31" i="1" s="1"/>
  <c r="G10" i="1" l="1"/>
  <c r="I10" i="1"/>
  <c r="E105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<sst xmlns="http://schemas.openxmlformats.org/spreadsheetml/2006/main" count="747" uniqueCount="381">
  <si>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</si>
  <si>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</si>
  <si>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</si>
  <si>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</si>
  <si>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</si>
  <si>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</si>
  <si>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</si>
  <si>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</si>
  <si>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</si>
  <si>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</si>
  <si>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</si>
  <si>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</si>
  <si>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</si>
  <si>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</si>
  <si>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</si>
  <si>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</si>
  <si>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</si>
  <si>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</si>
  <si>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</si>
  <si>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</si>
  <si>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</si>
  <si>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</si>
  <si>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</si>
  <si>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</si>
  <si>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</si>
  <si>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</si>
  <si>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</si>
  <si>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</si>
  <si>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</si>
  <si>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</si>
  <si>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</si>
  <si>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</si>
  <si>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</si>
  <si>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</si>
  <si>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</si>
  <si>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</si>
  <si>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</si>
  <si>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</si>
  <si>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</si>
  <si>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</si>
  <si>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</si>
  <si>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</si>
  <si>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</si>
  <si>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</si>
  <si>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</si>
  <si>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</si>
  <si>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</si>
  <si>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</si>
  <si>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</si>
  <si>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</si>
  <si>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</si>
  <si>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</si>
  <si>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</si>
  <si>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</si>
  <si>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</si>
  <si>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</si>
  <si>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</si>
  <si>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</si>
  <si>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</si>
  <si>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</si>
  <si>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</si>
  <si>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</si>
  <si>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</si>
  <si>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</si>
  <si>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</si>
  <si>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</si>
  <si>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</si>
  <si>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</si>
  <si>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</si>
  <si>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</si>
  <si>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</si>
  <si>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</si>
  <si>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</si>
  <si>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</si>
  <si>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</si>
  <si>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</si>
  <si>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</si>
  <si>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</si>
  <si>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</si>
  <si>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</si>
  <si>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</si>
  <si>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</si>
  <si>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</si>
  <si>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</si>
  <si>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</si>
  <si>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</si>
  <si>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</si>
  <si>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</si>
  <si>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</si>
  <si>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</si>
  <si>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</si>
  <si>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</si>
  <si>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</si>
  <si>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</si>
  <si>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</si>
  <si>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</si>
  <si>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</si>
  <si>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</si>
  <si>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</si>
  <si>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</si>
  <si>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</si>
  <si>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</si>
  <si>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</si>
  <si>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</si>
  <si>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</si>
  <si>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</si>
  <si>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</si>
  <si>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</si>
  <si>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</si>
  <si>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</si>
  <si>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</si>
  <si>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</si>
  <si>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</si>
  <si>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</si>
  <si>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</si>
  <si>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</si>
  <si>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</si>
  <si>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</si>
  <si>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</si>
  <si>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</si>
  <si>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</si>
  <si>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</si>
  <si>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</si>
  <si>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</si>
  <si>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</si>
  <si>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</si>
  <si>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</si>
  <si>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</si>
  <si>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</si>
  <si>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</si>
  <si>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</si>
  <si>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</si>
  <si>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</si>
  <si>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</si>
  <si>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</si>
  <si>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</si>
  <si>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</si>
  <si>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</si>
  <si>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</si>
  <si>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</si>
  <si>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</si>
  <si>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</si>
  <si>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</si>
  <si>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</si>
  <si>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</si>
  <si>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</si>
  <si>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</si>
  <si>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</si>
  <si>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</si>
  <si>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</si>
  <si>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</si>
  <si>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</si>
  <si>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</si>
  <si>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</si>
  <si>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</si>
  <si>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</si>
  <si>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</si>
  <si>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</si>
  <si>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</si>
  <si>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</si>
  <si>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</si>
  <si>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</si>
  <si>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</si>
  <si>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</si>
  <si>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</si>
  <si>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</si>
  <si>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</si>
  <si>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</si>
  <si>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</si>
  <si>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</si>
  <si>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</si>
  <si>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</si>
  <si>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</si>
  <si>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</si>
  <si>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</si>
  <si>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</si>
  <si>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</si>
  <si>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</si>
  <si>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</si>
  <si>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</si>
  <si>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</si>
  <si>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</si>
  <si>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</si>
  <si>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</si>
  <si>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</si>
  <si>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</si>
  <si>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</si>
  <si>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</si>
  <si>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</si>
  <si>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</si>
  <si>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</si>
  <si>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</si>
  <si>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</si>
  <si>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</si>
  <si>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</si>
  <si>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</si>
  <si>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</si>
  <si>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</si>
  <si>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</si>
  <si>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</si>
  <si>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</si>
  <si>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</si>
  <si>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</si>
  <si>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</si>
  <si>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</si>
  <si>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</si>
  <si>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</si>
  <si>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</si>
  <si>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</si>
  <si>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</si>
  <si>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</si>
  <si>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</si>
  <si>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</si>
  <si>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</si>
  <si>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</si>
  <si>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</si>
  <si>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</si>
  <si>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</si>
  <si>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</si>
  <si>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</si>
  <si>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</si>
  <si>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</si>
  <si>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</si>
  <si>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</si>
  <si>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</si>
  <si>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</si>
  <si>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</si>
  <si>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</si>
  <si>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</si>
  <si>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</si>
  <si>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</si>
  <si>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</si>
  <si>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</si>
  <si>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</si>
  <si>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</si>
  <si>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</si>
  <si>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</si>
  <si>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</si>
  <si>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</si>
  <si>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</si>
  <si>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</si>
  <si>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</si>
  <si>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</si>
  <si>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</si>
  <si>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</si>
  <si>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</si>
  <si>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</si>
  <si>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</si>
  <si>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</si>
  <si>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</si>
  <si>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</si>
  <si>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</si>
  <si>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</si>
  <si>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</si>
  <si>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</si>
  <si>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</si>
  <si>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</si>
  <si>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</si>
  <si>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</si>
  <si>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</si>
  <si>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</si>
  <si>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</si>
  <si>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</si>
  <si>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</si>
  <si>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</si>
  <si>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</si>
  <si>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</si>
  <si>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</si>
  <si>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</si>
  <si>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</si>
  <si>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</si>
  <si>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</si>
  <si>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</si>
  <si>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</si>
  <si>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</si>
  <si>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</si>
  <si>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</si>
  <si>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</si>
  <si>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</si>
  <si>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</si>
  <si>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</si>
  <si>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</si>
  <si>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</si>
  <si>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</si>
  <si>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</si>
  <si>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</si>
  <si>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</si>
  <si>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</si>
  <si>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</si>
  <si>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</si>
  <si>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</si>
  <si>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</si>
  <si>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</si>
  <si>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</si>
  <si>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</si>
  <si>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</si>
  <si>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</si>
  <si>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</si>
  <si>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</si>
  <si>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</si>
  <si>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</si>
  <si>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</si>
  <si>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</si>
  <si>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</si>
  <si>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</si>
  <si>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</si>
  <si>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</si>
  <si>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</si>
  <si>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</si>
  <si>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</si>
  <si>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</si>
  <si>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</si>
  <si>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</si>
  <si>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</si>
  <si>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</si>
  <si>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</si>
  <si>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</si>
  <si>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</si>
  <si>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</si>
  <si>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</si>
  <si>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</si>
  <si>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</si>
  <si>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</si>
  <si>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</si>
  <si>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</si>
  <si>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</si>
  <si>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</si>
  <si>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</si>
  <si>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</si>
  <si>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</si>
  <si>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</si>
  <si>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</si>
  <si>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</si>
  <si>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</si>
  <si>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</si>
  <si>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</si>
  <si>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</si>
  <si>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</si>
  <si>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</si>
  <si>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</si>
  <si>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</si>
  <si>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</si>
  <si>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</si>
  <si>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</si>
  <si>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</si>
  <si>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</si>
  <si>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</si>
  <si>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</si>
  <si>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</si>
  <si>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</si>
  <si>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</si>
  <si>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</si>
  <si>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</si>
  <si>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</si>
  <si>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</si>
  <si>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</si>
  <si>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</si>
  <si>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</si>
  <si>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</si>
  <si>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</si>
  <si>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</si>
  <si>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</si>
  <si>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</si>
  <si>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</si>
  <si>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</si>
  <si>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</si>
  <si>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</si>
  <si>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</si>
  <si>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</si>
  <si>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</si>
  <si>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</si>
  <si>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</si>
  <si>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</si>
  <si>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</si>
  <si>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</si>
  <si>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Создание места (площадки) накопления твердых коммунальных отходов до 11 месяцев в д. Тошвиска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</si>
  <si>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Пылемец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</si>
  <si>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Осколково Сельского поселения «Приморско-Куйский сельсовет» Заполярного района Ненецкого автономного округа</t>
  </si>
  <si>
    <t>4.1.34</t>
  </si>
  <si>
    <t>4.1.35</t>
  </si>
  <si>
    <t>4.1.36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</si>
</sst>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6" fontId="6" fillId="0" borderId="4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7" zoomScaleNormal="100" zoomScaleSheetLayoutView="100" workbookViewId="0">
      <selection activeCell="E13" sqref="E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9" t="s">
        <v>53</v>
      </c>
      <c r="L1" s="89"/>
      <c r="M1" s="89"/>
      <c r="N1" s="89"/>
      <c r="O1" s="89"/>
    </row>
    <row r="2" spans="1:15" ht="27" customHeight="1" x14ac:dyDescent="0.25">
      <c r="A2" s="90" t="s">
        <v>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36.75" customHeight="1" x14ac:dyDescent="0.25">
      <c r="A3" s="91" t="s">
        <v>26</v>
      </c>
      <c r="B3" s="91" t="s">
        <v>27</v>
      </c>
      <c r="C3" s="91" t="s">
        <v>28</v>
      </c>
      <c r="D3" s="91" t="s">
        <v>29</v>
      </c>
      <c r="E3" s="91" t="s">
        <v>30</v>
      </c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53.25" customHeight="1" x14ac:dyDescent="0.25">
      <c r="A4" s="91"/>
      <c r="B4" s="91"/>
      <c r="C4" s="91"/>
      <c r="D4" s="91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290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92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3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92" t="s">
        <v>149</v>
      </c>
      <c r="B8" s="68" t="s">
        <v>374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3"/>
      <c r="B9" s="68" t="s">
        <v>214</v>
      </c>
      <c r="C9" s="3" t="s">
        <v>215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92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4"/>
      <c r="B11" s="68" t="s">
        <v>323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f>3+1+1-1</f>
        <v>4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4"/>
      <c r="B12" s="68" t="s">
        <v>306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3"/>
      <c r="B13" s="68" t="s">
        <v>218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208</v>
      </c>
      <c r="B14" s="68" t="s">
        <v>205</v>
      </c>
      <c r="C14" s="3" t="s">
        <v>206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 t="s">
        <v>334</v>
      </c>
      <c r="J15" s="63">
        <v>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6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63">
        <f>3+4</f>
        <v>7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8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6" t="s">
        <v>291</v>
      </c>
      <c r="B19" s="10" t="s">
        <v>292</v>
      </c>
      <c r="C19" s="7" t="s">
        <v>293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f>1+1</f>
        <v>2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7"/>
      <c r="B20" s="10" t="s">
        <v>333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8"/>
      <c r="B21" s="10" t="s">
        <v>341</v>
      </c>
      <c r="C21" s="7" t="s">
        <v>293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63">
        <v>100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7" t="s">
        <v>324</v>
      </c>
      <c r="B23" s="72" t="s">
        <v>321</v>
      </c>
      <c r="C23" s="71" t="s">
        <v>322</v>
      </c>
      <c r="D23" s="69">
        <v>0</v>
      </c>
      <c r="E23" s="69">
        <v>0</v>
      </c>
      <c r="F23" s="4">
        <v>0</v>
      </c>
      <c r="G23" s="70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66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H144" sqref="AH144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4.4257812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12" t="s">
        <v>54</v>
      </c>
      <c r="BK1" s="112"/>
      <c r="BL1" s="112"/>
    </row>
    <row r="2" spans="1:67" ht="25.5" customHeight="1" x14ac:dyDescent="0.25">
      <c r="BJ2" s="112"/>
      <c r="BK2" s="112"/>
      <c r="BL2" s="112"/>
    </row>
    <row r="3" spans="1:67" ht="30.75" customHeight="1" x14ac:dyDescent="0.25">
      <c r="A3" s="107" t="s">
        <v>37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8"/>
      <c r="AR3" s="18"/>
      <c r="AS3" s="18"/>
      <c r="AW3" s="18"/>
      <c r="AX3" s="18"/>
      <c r="BB3" s="18"/>
      <c r="BC3" s="18"/>
      <c r="BG3" s="18"/>
      <c r="BH3" s="18"/>
      <c r="BJ3" s="112"/>
      <c r="BK3" s="112"/>
      <c r="BL3" s="112"/>
      <c r="BM3" s="23"/>
      <c r="BN3" s="23"/>
      <c r="BO3" s="23"/>
    </row>
    <row r="4" spans="1:67" x14ac:dyDescent="0.25">
      <c r="E4" s="24"/>
    </row>
    <row r="5" spans="1:67" x14ac:dyDescent="0.25">
      <c r="A5" s="108" t="s">
        <v>0</v>
      </c>
      <c r="B5" s="95" t="s">
        <v>1</v>
      </c>
      <c r="C5" s="95" t="s">
        <v>2</v>
      </c>
      <c r="D5" s="95" t="s">
        <v>3</v>
      </c>
      <c r="E5" s="109" t="s">
        <v>4</v>
      </c>
      <c r="F5" s="109"/>
      <c r="G5" s="109"/>
      <c r="H5" s="109"/>
      <c r="I5" s="109"/>
      <c r="J5" s="109" t="s">
        <v>5</v>
      </c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8"/>
      <c r="B6" s="95"/>
      <c r="C6" s="95"/>
      <c r="D6" s="95"/>
      <c r="E6" s="109"/>
      <c r="F6" s="109"/>
      <c r="G6" s="109"/>
      <c r="H6" s="109"/>
      <c r="I6" s="109"/>
      <c r="J6" s="109" t="s">
        <v>6</v>
      </c>
      <c r="K6" s="109"/>
      <c r="L6" s="109"/>
      <c r="M6" s="109"/>
      <c r="N6" s="109"/>
      <c r="O6" s="109" t="s">
        <v>7</v>
      </c>
      <c r="P6" s="109"/>
      <c r="Q6" s="109"/>
      <c r="R6" s="109"/>
      <c r="S6" s="109"/>
      <c r="T6" s="109" t="s">
        <v>8</v>
      </c>
      <c r="U6" s="109"/>
      <c r="V6" s="109"/>
      <c r="W6" s="109"/>
      <c r="X6" s="109"/>
      <c r="Y6" s="109" t="s">
        <v>9</v>
      </c>
      <c r="Z6" s="109"/>
      <c r="AA6" s="109"/>
      <c r="AB6" s="109"/>
      <c r="AC6" s="109"/>
      <c r="AD6" s="109" t="s">
        <v>10</v>
      </c>
      <c r="AE6" s="109"/>
      <c r="AF6" s="109"/>
      <c r="AG6" s="109"/>
      <c r="AH6" s="109"/>
      <c r="AI6" s="109" t="s">
        <v>11</v>
      </c>
      <c r="AJ6" s="109"/>
      <c r="AK6" s="109"/>
      <c r="AL6" s="109"/>
      <c r="AM6" s="109"/>
      <c r="AN6" s="109" t="s">
        <v>12</v>
      </c>
      <c r="AO6" s="109"/>
      <c r="AP6" s="109"/>
      <c r="AQ6" s="109"/>
      <c r="AR6" s="109"/>
      <c r="AS6" s="109" t="s">
        <v>13</v>
      </c>
      <c r="AT6" s="109"/>
      <c r="AU6" s="109"/>
      <c r="AV6" s="109"/>
      <c r="AW6" s="109"/>
      <c r="AX6" s="109" t="s">
        <v>14</v>
      </c>
      <c r="AY6" s="109"/>
      <c r="AZ6" s="109"/>
      <c r="BA6" s="109"/>
      <c r="BB6" s="109"/>
      <c r="BC6" s="109" t="s">
        <v>15</v>
      </c>
      <c r="BD6" s="109"/>
      <c r="BE6" s="109"/>
      <c r="BF6" s="109"/>
      <c r="BG6" s="109"/>
      <c r="BH6" s="109" t="s">
        <v>16</v>
      </c>
      <c r="BI6" s="109"/>
      <c r="BJ6" s="109"/>
      <c r="BK6" s="109"/>
      <c r="BL6" s="109"/>
    </row>
    <row r="7" spans="1:67" x14ac:dyDescent="0.25">
      <c r="A7" s="108"/>
      <c r="B7" s="95"/>
      <c r="C7" s="95"/>
      <c r="D7" s="95"/>
      <c r="E7" s="111" t="s">
        <v>17</v>
      </c>
      <c r="F7" s="110" t="s">
        <v>18</v>
      </c>
      <c r="G7" s="110"/>
      <c r="H7" s="110"/>
      <c r="I7" s="110"/>
      <c r="J7" s="111" t="s">
        <v>17</v>
      </c>
      <c r="K7" s="110" t="s">
        <v>18</v>
      </c>
      <c r="L7" s="110"/>
      <c r="M7" s="110"/>
      <c r="N7" s="110"/>
      <c r="O7" s="111" t="s">
        <v>17</v>
      </c>
      <c r="P7" s="110" t="s">
        <v>18</v>
      </c>
      <c r="Q7" s="110"/>
      <c r="R7" s="110"/>
      <c r="S7" s="110"/>
      <c r="T7" s="111" t="s">
        <v>17</v>
      </c>
      <c r="U7" s="110" t="s">
        <v>18</v>
      </c>
      <c r="V7" s="110"/>
      <c r="W7" s="110"/>
      <c r="X7" s="110"/>
      <c r="Y7" s="111" t="s">
        <v>17</v>
      </c>
      <c r="Z7" s="110" t="s">
        <v>18</v>
      </c>
      <c r="AA7" s="110"/>
      <c r="AB7" s="110"/>
      <c r="AC7" s="110"/>
      <c r="AD7" s="111" t="s">
        <v>17</v>
      </c>
      <c r="AE7" s="110" t="s">
        <v>18</v>
      </c>
      <c r="AF7" s="110"/>
      <c r="AG7" s="110"/>
      <c r="AH7" s="110"/>
      <c r="AI7" s="111" t="s">
        <v>17</v>
      </c>
      <c r="AJ7" s="110" t="s">
        <v>18</v>
      </c>
      <c r="AK7" s="110"/>
      <c r="AL7" s="110"/>
      <c r="AM7" s="110"/>
      <c r="AN7" s="111" t="s">
        <v>17</v>
      </c>
      <c r="AO7" s="110" t="s">
        <v>18</v>
      </c>
      <c r="AP7" s="110"/>
      <c r="AQ7" s="110"/>
      <c r="AR7" s="110"/>
      <c r="AS7" s="111" t="s">
        <v>17</v>
      </c>
      <c r="AT7" s="110" t="s">
        <v>18</v>
      </c>
      <c r="AU7" s="110"/>
      <c r="AV7" s="110"/>
      <c r="AW7" s="110"/>
      <c r="AX7" s="111" t="s">
        <v>17</v>
      </c>
      <c r="AY7" s="110" t="s">
        <v>18</v>
      </c>
      <c r="AZ7" s="110"/>
      <c r="BA7" s="110"/>
      <c r="BB7" s="110"/>
      <c r="BC7" s="111" t="s">
        <v>17</v>
      </c>
      <c r="BD7" s="110" t="s">
        <v>18</v>
      </c>
      <c r="BE7" s="110"/>
      <c r="BF7" s="110"/>
      <c r="BG7" s="110"/>
      <c r="BH7" s="111" t="s">
        <v>17</v>
      </c>
      <c r="BI7" s="110" t="s">
        <v>18</v>
      </c>
      <c r="BJ7" s="110"/>
      <c r="BK7" s="110"/>
      <c r="BL7" s="110"/>
    </row>
    <row r="8" spans="1:67" s="19" customFormat="1" ht="35.25" customHeight="1" x14ac:dyDescent="0.25">
      <c r="A8" s="108"/>
      <c r="B8" s="95"/>
      <c r="C8" s="95"/>
      <c r="D8" s="95"/>
      <c r="E8" s="111"/>
      <c r="F8" s="73" t="s">
        <v>19</v>
      </c>
      <c r="G8" s="73" t="s">
        <v>20</v>
      </c>
      <c r="H8" s="73" t="s">
        <v>21</v>
      </c>
      <c r="I8" s="73" t="s">
        <v>22</v>
      </c>
      <c r="J8" s="111"/>
      <c r="K8" s="73" t="s">
        <v>19</v>
      </c>
      <c r="L8" s="73" t="s">
        <v>20</v>
      </c>
      <c r="M8" s="73" t="s">
        <v>21</v>
      </c>
      <c r="N8" s="73" t="s">
        <v>22</v>
      </c>
      <c r="O8" s="111"/>
      <c r="P8" s="73" t="s">
        <v>19</v>
      </c>
      <c r="Q8" s="73" t="s">
        <v>20</v>
      </c>
      <c r="R8" s="73" t="s">
        <v>21</v>
      </c>
      <c r="S8" s="73" t="s">
        <v>22</v>
      </c>
      <c r="T8" s="111"/>
      <c r="U8" s="73" t="s">
        <v>19</v>
      </c>
      <c r="V8" s="73" t="s">
        <v>20</v>
      </c>
      <c r="W8" s="73" t="s">
        <v>21</v>
      </c>
      <c r="X8" s="73" t="s">
        <v>22</v>
      </c>
      <c r="Y8" s="111"/>
      <c r="Z8" s="73" t="s">
        <v>19</v>
      </c>
      <c r="AA8" s="73" t="s">
        <v>20</v>
      </c>
      <c r="AB8" s="73" t="s">
        <v>21</v>
      </c>
      <c r="AC8" s="73" t="s">
        <v>22</v>
      </c>
      <c r="AD8" s="111"/>
      <c r="AE8" s="73" t="s">
        <v>19</v>
      </c>
      <c r="AF8" s="73" t="s">
        <v>20</v>
      </c>
      <c r="AG8" s="73" t="s">
        <v>21</v>
      </c>
      <c r="AH8" s="73" t="s">
        <v>22</v>
      </c>
      <c r="AI8" s="111"/>
      <c r="AJ8" s="73" t="s">
        <v>19</v>
      </c>
      <c r="AK8" s="73" t="s">
        <v>20</v>
      </c>
      <c r="AL8" s="73" t="s">
        <v>21</v>
      </c>
      <c r="AM8" s="73" t="s">
        <v>22</v>
      </c>
      <c r="AN8" s="111"/>
      <c r="AO8" s="73" t="s">
        <v>19</v>
      </c>
      <c r="AP8" s="73" t="s">
        <v>20</v>
      </c>
      <c r="AQ8" s="73" t="s">
        <v>21</v>
      </c>
      <c r="AR8" s="73" t="s">
        <v>22</v>
      </c>
      <c r="AS8" s="111"/>
      <c r="AT8" s="73" t="s">
        <v>19</v>
      </c>
      <c r="AU8" s="73" t="s">
        <v>20</v>
      </c>
      <c r="AV8" s="73" t="s">
        <v>21</v>
      </c>
      <c r="AW8" s="73" t="s">
        <v>22</v>
      </c>
      <c r="AX8" s="111"/>
      <c r="AY8" s="73" t="s">
        <v>19</v>
      </c>
      <c r="AZ8" s="73" t="s">
        <v>20</v>
      </c>
      <c r="BA8" s="73" t="s">
        <v>21</v>
      </c>
      <c r="BB8" s="73" t="s">
        <v>22</v>
      </c>
      <c r="BC8" s="111"/>
      <c r="BD8" s="73" t="s">
        <v>19</v>
      </c>
      <c r="BE8" s="73" t="s">
        <v>20</v>
      </c>
      <c r="BF8" s="73" t="s">
        <v>21</v>
      </c>
      <c r="BG8" s="73" t="s">
        <v>22</v>
      </c>
      <c r="BH8" s="111"/>
      <c r="BI8" s="73" t="s">
        <v>19</v>
      </c>
      <c r="BJ8" s="73" t="s">
        <v>20</v>
      </c>
      <c r="BK8" s="73" t="s">
        <v>21</v>
      </c>
      <c r="BL8" s="73" t="s">
        <v>22</v>
      </c>
    </row>
    <row r="9" spans="1:67" s="19" customFormat="1" x14ac:dyDescent="0.25">
      <c r="A9" s="74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3">
        <v>6</v>
      </c>
      <c r="H9" s="73">
        <v>7</v>
      </c>
      <c r="I9" s="73">
        <v>8</v>
      </c>
      <c r="J9" s="73">
        <v>9</v>
      </c>
      <c r="K9" s="74">
        <v>11</v>
      </c>
      <c r="L9" s="73">
        <v>10</v>
      </c>
      <c r="M9" s="73">
        <v>11</v>
      </c>
      <c r="N9" s="73">
        <v>12</v>
      </c>
      <c r="O9" s="73">
        <v>13</v>
      </c>
      <c r="P9" s="74">
        <v>16</v>
      </c>
      <c r="Q9" s="73">
        <v>14</v>
      </c>
      <c r="R9" s="73">
        <v>15</v>
      </c>
      <c r="S9" s="73">
        <v>16</v>
      </c>
      <c r="T9" s="73">
        <v>17</v>
      </c>
      <c r="U9" s="74">
        <v>21</v>
      </c>
      <c r="V9" s="73">
        <v>18</v>
      </c>
      <c r="W9" s="73">
        <v>19</v>
      </c>
      <c r="X9" s="73">
        <v>20</v>
      </c>
      <c r="Y9" s="73">
        <v>21</v>
      </c>
      <c r="Z9" s="74">
        <v>26</v>
      </c>
      <c r="AA9" s="73">
        <v>22</v>
      </c>
      <c r="AB9" s="73">
        <v>23</v>
      </c>
      <c r="AC9" s="73">
        <v>24</v>
      </c>
      <c r="AD9" s="73">
        <v>25</v>
      </c>
      <c r="AE9" s="74">
        <v>31</v>
      </c>
      <c r="AF9" s="73">
        <v>26</v>
      </c>
      <c r="AG9" s="73">
        <v>27</v>
      </c>
      <c r="AH9" s="73">
        <v>28</v>
      </c>
      <c r="AI9" s="73">
        <v>29</v>
      </c>
      <c r="AJ9" s="74">
        <v>36</v>
      </c>
      <c r="AK9" s="73">
        <v>30</v>
      </c>
      <c r="AL9" s="73">
        <v>31</v>
      </c>
      <c r="AM9" s="73">
        <v>32</v>
      </c>
      <c r="AN9" s="73">
        <v>33</v>
      </c>
      <c r="AO9" s="74">
        <v>41</v>
      </c>
      <c r="AP9" s="73">
        <v>34</v>
      </c>
      <c r="AQ9" s="73">
        <v>35</v>
      </c>
      <c r="AR9" s="73">
        <v>36</v>
      </c>
      <c r="AS9" s="73">
        <v>37</v>
      </c>
      <c r="AT9" s="74">
        <v>46</v>
      </c>
      <c r="AU9" s="73">
        <v>38</v>
      </c>
      <c r="AV9" s="73">
        <v>39</v>
      </c>
      <c r="AW9" s="73">
        <v>40</v>
      </c>
      <c r="AX9" s="73">
        <v>41</v>
      </c>
      <c r="AY9" s="74">
        <v>51</v>
      </c>
      <c r="AZ9" s="73">
        <v>42</v>
      </c>
      <c r="BA9" s="73">
        <v>43</v>
      </c>
      <c r="BB9" s="73">
        <v>44</v>
      </c>
      <c r="BC9" s="73">
        <v>45</v>
      </c>
      <c r="BD9" s="74">
        <v>56</v>
      </c>
      <c r="BE9" s="73">
        <v>46</v>
      </c>
      <c r="BF9" s="73">
        <v>47</v>
      </c>
      <c r="BG9" s="73">
        <v>48</v>
      </c>
      <c r="BH9" s="73">
        <v>49</v>
      </c>
      <c r="BI9" s="74">
        <v>61</v>
      </c>
      <c r="BJ9" s="73">
        <v>50</v>
      </c>
      <c r="BK9" s="73">
        <v>51</v>
      </c>
      <c r="BL9" s="73">
        <v>52</v>
      </c>
    </row>
    <row r="10" spans="1:67" s="27" customFormat="1" x14ac:dyDescent="0.25">
      <c r="A10" s="74"/>
      <c r="B10" s="95" t="s">
        <v>36</v>
      </c>
      <c r="C10" s="95"/>
      <c r="D10" s="95"/>
      <c r="E10" s="26">
        <f t="shared" ref="E10:AJ10" si="0">E11+E29+E31+E36+E90+E105+E116+E150+E155+E158+E165</f>
        <v>1545129</v>
      </c>
      <c r="F10" s="26">
        <f t="shared" si="0"/>
        <v>0</v>
      </c>
      <c r="G10" s="26">
        <f t="shared" si="0"/>
        <v>142186.39999999997</v>
      </c>
      <c r="H10" s="26">
        <f t="shared" si="0"/>
        <v>1401670.9</v>
      </c>
      <c r="I10" s="26">
        <f t="shared" si="0"/>
        <v>1271.7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379833.7</v>
      </c>
      <c r="AE10" s="26">
        <f t="shared" si="0"/>
        <v>0</v>
      </c>
      <c r="AF10" s="26">
        <f t="shared" si="0"/>
        <v>6806.4</v>
      </c>
      <c r="AG10" s="26">
        <f t="shared" si="0"/>
        <v>372472.89999999997</v>
      </c>
      <c r="AH10" s="26">
        <f t="shared" si="0"/>
        <v>554.4</v>
      </c>
      <c r="AI10" s="26">
        <f t="shared" si="0"/>
        <v>279350.90000000002</v>
      </c>
      <c r="AJ10" s="26">
        <f t="shared" si="0"/>
        <v>0</v>
      </c>
      <c r="AK10" s="26">
        <f t="shared" ref="AK10:BL10" si="1">AK11+AK29+AK31+AK36+AK90+AK105+AK116+AK150+AK155+AK158+AK165</f>
        <v>0</v>
      </c>
      <c r="AL10" s="26">
        <f t="shared" si="1"/>
        <v>279350.90000000002</v>
      </c>
      <c r="AM10" s="26">
        <f t="shared" si="1"/>
        <v>0</v>
      </c>
      <c r="AN10" s="26">
        <f t="shared" si="1"/>
        <v>195594.30000000002</v>
      </c>
      <c r="AO10" s="26">
        <f t="shared" si="1"/>
        <v>0</v>
      </c>
      <c r="AP10" s="26">
        <f t="shared" si="1"/>
        <v>0</v>
      </c>
      <c r="AQ10" s="26">
        <f t="shared" si="1"/>
        <v>195594.30000000002</v>
      </c>
      <c r="AR10" s="26">
        <f t="shared" si="1"/>
        <v>0</v>
      </c>
      <c r="AS10" s="26">
        <f t="shared" si="1"/>
        <v>4001.3999999999996</v>
      </c>
      <c r="AT10" s="26">
        <f t="shared" si="1"/>
        <v>0</v>
      </c>
      <c r="AU10" s="26">
        <f t="shared" si="1"/>
        <v>0</v>
      </c>
      <c r="AV10" s="26">
        <f t="shared" si="1"/>
        <v>4001.3999999999996</v>
      </c>
      <c r="AW10" s="26">
        <f t="shared" si="1"/>
        <v>0</v>
      </c>
      <c r="AX10" s="26">
        <f t="shared" si="1"/>
        <v>4001.3999999999996</v>
      </c>
      <c r="AY10" s="26">
        <f t="shared" si="1"/>
        <v>0</v>
      </c>
      <c r="AZ10" s="26">
        <f t="shared" si="1"/>
        <v>0</v>
      </c>
      <c r="BA10" s="26">
        <f t="shared" si="1"/>
        <v>4001.3999999999996</v>
      </c>
      <c r="BB10" s="26">
        <f t="shared" si="1"/>
        <v>0</v>
      </c>
      <c r="BC10" s="26">
        <f t="shared" si="1"/>
        <v>4001.3999999999996</v>
      </c>
      <c r="BD10" s="26">
        <f t="shared" si="1"/>
        <v>0</v>
      </c>
      <c r="BE10" s="26">
        <f t="shared" si="1"/>
        <v>0</v>
      </c>
      <c r="BF10" s="26">
        <f t="shared" si="1"/>
        <v>4001.3999999999996</v>
      </c>
      <c r="BG10" s="26">
        <f t="shared" si="1"/>
        <v>0</v>
      </c>
      <c r="BH10" s="26">
        <f t="shared" si="1"/>
        <v>4001.3999999999996</v>
      </c>
      <c r="BI10" s="26">
        <f t="shared" si="1"/>
        <v>0</v>
      </c>
      <c r="BJ10" s="26">
        <f t="shared" si="1"/>
        <v>0</v>
      </c>
      <c r="BK10" s="26">
        <f t="shared" si="1"/>
        <v>4001.3999999999996</v>
      </c>
      <c r="BL10" s="26">
        <f t="shared" si="1"/>
        <v>0</v>
      </c>
    </row>
    <row r="11" spans="1:67" s="27" customFormat="1" ht="87.75" customHeight="1" x14ac:dyDescent="0.25">
      <c r="A11" s="74" t="s">
        <v>23</v>
      </c>
      <c r="B11" s="113" t="s">
        <v>195</v>
      </c>
      <c r="C11" s="113"/>
      <c r="D11" s="113"/>
      <c r="E11" s="26">
        <f>SUM(E12:E28)</f>
        <v>38304.399999999994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38304.399999999994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2799.1000000000004</v>
      </c>
      <c r="AE11" s="26">
        <f>SUM(AE12:AE14)</f>
        <v>0</v>
      </c>
      <c r="AF11" s="26"/>
      <c r="AG11" s="26">
        <f t="shared" ref="AG11" si="7">SUM(AG12:AG28)</f>
        <v>2799.1000000000004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5" t="s">
        <v>229</v>
      </c>
      <c r="C12" s="30" t="s">
        <v>24</v>
      </c>
      <c r="D12" s="30" t="s">
        <v>38</v>
      </c>
      <c r="E12" s="31">
        <f>J12+O12+T12+Y12+AD12+AI12+AN12+AS12+AX12+BC12+BH12</f>
        <v>419.30000000000007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419.30000000000007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50">
        <f>AG12</f>
        <v>0</v>
      </c>
      <c r="AE12" s="33">
        <v>0</v>
      </c>
      <c r="AF12" s="33">
        <v>0</v>
      </c>
      <c r="AG12" s="78">
        <v>0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230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76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239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76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5" t="s">
        <v>231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76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240</v>
      </c>
      <c r="C16" s="30" t="s">
        <v>24</v>
      </c>
      <c r="D16" s="30" t="s">
        <v>38</v>
      </c>
      <c r="E16" s="31">
        <f t="shared" si="22"/>
        <v>1176.3000000000002</v>
      </c>
      <c r="F16" s="31">
        <f t="shared" si="23"/>
        <v>0</v>
      </c>
      <c r="G16" s="31">
        <f t="shared" si="24"/>
        <v>0</v>
      </c>
      <c r="H16" s="31">
        <f t="shared" si="25"/>
        <v>1176.3000000000002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50">
        <f t="shared" si="31"/>
        <v>0</v>
      </c>
      <c r="AE16" s="33">
        <v>0</v>
      </c>
      <c r="AF16" s="33">
        <v>0</v>
      </c>
      <c r="AG16" s="78">
        <v>0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241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76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5" t="s">
        <v>232</v>
      </c>
      <c r="C18" s="30" t="s">
        <v>24</v>
      </c>
      <c r="D18" s="30" t="s">
        <v>38</v>
      </c>
      <c r="E18" s="31">
        <f t="shared" si="22"/>
        <v>2565.2999999999997</v>
      </c>
      <c r="F18" s="31">
        <f t="shared" si="23"/>
        <v>0</v>
      </c>
      <c r="G18" s="31">
        <f t="shared" si="24"/>
        <v>0</v>
      </c>
      <c r="H18" s="31">
        <f t="shared" si="25"/>
        <v>2565.2999999999997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46.400000000000006</v>
      </c>
      <c r="AE18" s="33">
        <v>0</v>
      </c>
      <c r="AF18" s="33">
        <v>0</v>
      </c>
      <c r="AG18" s="76">
        <f>245.6-199.2</f>
        <v>46.400000000000006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5" t="s">
        <v>213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76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5" t="s">
        <v>233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76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5" t="s">
        <v>234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76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5" t="s">
        <v>235</v>
      </c>
      <c r="C22" s="30" t="s">
        <v>24</v>
      </c>
      <c r="D22" s="30" t="s">
        <v>38</v>
      </c>
      <c r="E22" s="31">
        <f t="shared" si="22"/>
        <v>1612.2</v>
      </c>
      <c r="F22" s="31">
        <f t="shared" si="23"/>
        <v>0</v>
      </c>
      <c r="G22" s="31">
        <f t="shared" si="24"/>
        <v>0</v>
      </c>
      <c r="H22" s="31">
        <f t="shared" si="25"/>
        <v>1612.2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98.8</v>
      </c>
      <c r="AE22" s="33">
        <v>0</v>
      </c>
      <c r="AF22" s="33">
        <v>0</v>
      </c>
      <c r="AG22" s="76">
        <v>98.8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5" t="s">
        <v>236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76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5" t="s">
        <v>242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76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5" t="s">
        <v>243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76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5" t="s">
        <v>244</v>
      </c>
      <c r="C26" s="30" t="s">
        <v>24</v>
      </c>
      <c r="D26" s="30" t="s">
        <v>38</v>
      </c>
      <c r="E26" s="31">
        <f t="shared" si="22"/>
        <v>1500.6999999999998</v>
      </c>
      <c r="F26" s="31">
        <f t="shared" si="23"/>
        <v>0</v>
      </c>
      <c r="G26" s="31">
        <f t="shared" si="24"/>
        <v>0</v>
      </c>
      <c r="H26" s="31">
        <f t="shared" si="25"/>
        <v>1500.6999999999998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50">
        <f t="shared" si="31"/>
        <v>0</v>
      </c>
      <c r="AE26" s="33">
        <v>0</v>
      </c>
      <c r="AF26" s="33">
        <v>0</v>
      </c>
      <c r="AG26" s="78">
        <v>0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5" t="s">
        <v>237</v>
      </c>
      <c r="C27" s="30" t="s">
        <v>24</v>
      </c>
      <c r="D27" s="30" t="s">
        <v>38</v>
      </c>
      <c r="E27" s="31">
        <f t="shared" si="22"/>
        <v>883.69999999999993</v>
      </c>
      <c r="F27" s="31">
        <f t="shared" si="23"/>
        <v>0</v>
      </c>
      <c r="G27" s="31">
        <f t="shared" si="24"/>
        <v>0</v>
      </c>
      <c r="H27" s="31">
        <f t="shared" si="25"/>
        <v>883.69999999999993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50">
        <f t="shared" si="31"/>
        <v>0</v>
      </c>
      <c r="AE27" s="33">
        <v>0</v>
      </c>
      <c r="AF27" s="33">
        <v>0</v>
      </c>
      <c r="AG27" s="78">
        <v>0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5" t="s">
        <v>238</v>
      </c>
      <c r="C28" s="30" t="s">
        <v>24</v>
      </c>
      <c r="D28" s="30" t="s">
        <v>38</v>
      </c>
      <c r="E28" s="31">
        <f t="shared" si="22"/>
        <v>1428</v>
      </c>
      <c r="F28" s="31">
        <f t="shared" si="23"/>
        <v>0</v>
      </c>
      <c r="G28" s="31">
        <f t="shared" si="24"/>
        <v>0</v>
      </c>
      <c r="H28" s="31">
        <f t="shared" si="25"/>
        <v>1428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50">
        <f t="shared" si="31"/>
        <v>0</v>
      </c>
      <c r="AE28" s="33">
        <v>0</v>
      </c>
      <c r="AF28" s="33">
        <v>0</v>
      </c>
      <c r="AG28" s="78">
        <v>0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95" t="s">
        <v>98</v>
      </c>
      <c r="C29" s="95"/>
      <c r="D29" s="95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5" t="s">
        <v>148</v>
      </c>
      <c r="C31" s="95"/>
      <c r="D31" s="95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6" t="s">
        <v>134</v>
      </c>
      <c r="C32" s="97"/>
      <c r="D32" s="98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6" t="s">
        <v>137</v>
      </c>
      <c r="C34" s="97"/>
      <c r="D34" s="98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325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100" t="s">
        <v>67</v>
      </c>
      <c r="C36" s="101"/>
      <c r="D36" s="102"/>
      <c r="E36" s="39">
        <f t="shared" ref="E36:AJ36" si="80">E37+E74+E86</f>
        <v>156114.79999999996</v>
      </c>
      <c r="F36" s="39">
        <f t="shared" si="80"/>
        <v>0</v>
      </c>
      <c r="G36" s="39">
        <f t="shared" si="80"/>
        <v>85653.9</v>
      </c>
      <c r="H36" s="39">
        <f t="shared" si="80"/>
        <v>70321.2</v>
      </c>
      <c r="I36" s="39">
        <f t="shared" si="80"/>
        <v>139.69999999999999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8965.5</v>
      </c>
      <c r="AE36" s="39">
        <f t="shared" si="80"/>
        <v>0</v>
      </c>
      <c r="AF36" s="39">
        <f t="shared" si="80"/>
        <v>0</v>
      </c>
      <c r="AG36" s="39">
        <f t="shared" si="80"/>
        <v>8953.7999999999993</v>
      </c>
      <c r="AH36" s="39">
        <f t="shared" si="80"/>
        <v>11.700000000000001</v>
      </c>
      <c r="AI36" s="39">
        <f t="shared" si="80"/>
        <v>0</v>
      </c>
      <c r="AJ36" s="39">
        <f t="shared" si="80"/>
        <v>0</v>
      </c>
      <c r="AK36" s="39">
        <f t="shared" ref="AK36:BL36" si="81">AK37+AK74+AK86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6" t="s">
        <v>150</v>
      </c>
      <c r="C37" s="97"/>
      <c r="D37" s="98"/>
      <c r="E37" s="39">
        <f>SUM(E38:E73)</f>
        <v>139150.59999999995</v>
      </c>
      <c r="F37" s="39">
        <f t="shared" ref="F37:BL37" si="82">SUM(F38:F73)</f>
        <v>0</v>
      </c>
      <c r="G37" s="39">
        <f t="shared" si="82"/>
        <v>85064.9</v>
      </c>
      <c r="H37" s="39">
        <f t="shared" si="82"/>
        <v>53946</v>
      </c>
      <c r="I37" s="39">
        <f t="shared" si="82"/>
        <v>139.69999999999999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6263.2</v>
      </c>
      <c r="AE37" s="39">
        <f t="shared" si="82"/>
        <v>0</v>
      </c>
      <c r="AF37" s="39">
        <f t="shared" si="82"/>
        <v>0</v>
      </c>
      <c r="AG37" s="39">
        <f t="shared" si="82"/>
        <v>6251.5</v>
      </c>
      <c r="AH37" s="39">
        <f t="shared" si="82"/>
        <v>11.700000000000001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151</v>
      </c>
      <c r="B38" s="29" t="s">
        <v>247</v>
      </c>
      <c r="C38" s="30" t="s">
        <v>24</v>
      </c>
      <c r="D38" s="30" t="s">
        <v>56</v>
      </c>
      <c r="E38" s="31">
        <f t="shared" ref="E38:E46" si="83">J38+O38+T38+Y38+AD38+AI38+AN38+AS38+AX38</f>
        <v>7326.9999999999991</v>
      </c>
      <c r="F38" s="31">
        <f t="shared" ref="F38:F46" si="84">K38+P38+U38+Z38+AE38+AJ38+AO38+AT38+AY38</f>
        <v>0</v>
      </c>
      <c r="G38" s="31">
        <f t="shared" ref="G38:G46" si="85">L38+Q38+V38+AA38+AF38+AK38+AP38+AU38+AZ38</f>
        <v>5063.3999999999996</v>
      </c>
      <c r="H38" s="31">
        <f t="shared" ref="H38:H46" si="86">M38+R38+W38+AB38+AG38+AL38+AQ38+AV38+BA38</f>
        <v>2263.5999999999995</v>
      </c>
      <c r="I38" s="31">
        <f t="shared" ref="I38:I46" si="87">N38+S38+X38+AC38+AH38+AM38+AR38+AW38+BB38</f>
        <v>0</v>
      </c>
      <c r="J38" s="50">
        <f t="shared" ref="J38:J46" si="88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89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0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1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2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3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4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5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6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7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8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152</v>
      </c>
      <c r="B39" s="29" t="s">
        <v>248</v>
      </c>
      <c r="C39" s="30" t="s">
        <v>24</v>
      </c>
      <c r="D39" s="30" t="s">
        <v>56</v>
      </c>
      <c r="E39" s="31">
        <f t="shared" si="83"/>
        <v>3797.3</v>
      </c>
      <c r="F39" s="31">
        <f t="shared" si="84"/>
        <v>0</v>
      </c>
      <c r="G39" s="31">
        <f t="shared" si="85"/>
        <v>2392.1999999999998</v>
      </c>
      <c r="H39" s="31">
        <f t="shared" si="86"/>
        <v>1405.1000000000001</v>
      </c>
      <c r="I39" s="31">
        <f t="shared" si="87"/>
        <v>0</v>
      </c>
      <c r="J39" s="50">
        <f t="shared" si="88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89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99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0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1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2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3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4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5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6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7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153</v>
      </c>
      <c r="B40" s="29" t="s">
        <v>249</v>
      </c>
      <c r="C40" s="30" t="s">
        <v>24</v>
      </c>
      <c r="D40" s="30" t="s">
        <v>56</v>
      </c>
      <c r="E40" s="31">
        <f t="shared" si="83"/>
        <v>6674.7999999999993</v>
      </c>
      <c r="F40" s="31">
        <f t="shared" si="84"/>
        <v>0</v>
      </c>
      <c r="G40" s="31">
        <f t="shared" si="85"/>
        <v>5344.7</v>
      </c>
      <c r="H40" s="31">
        <f t="shared" si="86"/>
        <v>1330.1</v>
      </c>
      <c r="I40" s="31">
        <f t="shared" si="87"/>
        <v>0</v>
      </c>
      <c r="J40" s="50">
        <f t="shared" si="88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8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09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0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1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2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3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4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5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6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154</v>
      </c>
      <c r="B41" s="29" t="s">
        <v>251</v>
      </c>
      <c r="C41" s="30" t="s">
        <v>24</v>
      </c>
      <c r="D41" s="30" t="s">
        <v>56</v>
      </c>
      <c r="E41" s="31">
        <f t="shared" si="83"/>
        <v>13158.499999999998</v>
      </c>
      <c r="F41" s="31">
        <f t="shared" si="84"/>
        <v>0</v>
      </c>
      <c r="G41" s="31">
        <f t="shared" si="85"/>
        <v>8766.4</v>
      </c>
      <c r="H41" s="31">
        <f t="shared" si="86"/>
        <v>4392.0999999999976</v>
      </c>
      <c r="I41" s="31">
        <f t="shared" si="87"/>
        <v>0</v>
      </c>
      <c r="J41" s="50">
        <f t="shared" si="88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7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8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19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0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1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2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3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4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5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155</v>
      </c>
      <c r="B42" s="29" t="s">
        <v>252</v>
      </c>
      <c r="C42" s="30" t="s">
        <v>24</v>
      </c>
      <c r="D42" s="30" t="s">
        <v>56</v>
      </c>
      <c r="E42" s="31">
        <f t="shared" si="83"/>
        <v>8413.5</v>
      </c>
      <c r="F42" s="31">
        <f t="shared" si="84"/>
        <v>0</v>
      </c>
      <c r="G42" s="31">
        <f t="shared" si="85"/>
        <v>1328.6</v>
      </c>
      <c r="H42" s="31">
        <f t="shared" si="86"/>
        <v>7084.9</v>
      </c>
      <c r="I42" s="31">
        <f t="shared" si="87"/>
        <v>0</v>
      </c>
      <c r="J42" s="50">
        <f t="shared" si="88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6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7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8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9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0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1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2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3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4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156</v>
      </c>
      <c r="B43" s="29" t="s">
        <v>253</v>
      </c>
      <c r="C43" s="30" t="s">
        <v>24</v>
      </c>
      <c r="D43" s="30" t="s">
        <v>56</v>
      </c>
      <c r="E43" s="31">
        <f t="shared" si="83"/>
        <v>7899.1</v>
      </c>
      <c r="F43" s="31">
        <f t="shared" si="84"/>
        <v>0</v>
      </c>
      <c r="G43" s="31">
        <f t="shared" si="85"/>
        <v>5344.7</v>
      </c>
      <c r="H43" s="31">
        <f t="shared" si="86"/>
        <v>2554.4000000000005</v>
      </c>
      <c r="I43" s="31">
        <f t="shared" si="87"/>
        <v>0</v>
      </c>
      <c r="J43" s="50">
        <f t="shared" si="88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5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6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7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8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39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0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1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2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157</v>
      </c>
      <c r="B44" s="29" t="s">
        <v>254</v>
      </c>
      <c r="C44" s="30" t="s">
        <v>24</v>
      </c>
      <c r="D44" s="30" t="s">
        <v>273</v>
      </c>
      <c r="E44" s="31">
        <f t="shared" si="83"/>
        <v>641.20000000000005</v>
      </c>
      <c r="F44" s="31">
        <f t="shared" si="84"/>
        <v>0</v>
      </c>
      <c r="G44" s="31">
        <f t="shared" si="85"/>
        <v>0</v>
      </c>
      <c r="H44" s="31">
        <f t="shared" si="86"/>
        <v>641.20000000000005</v>
      </c>
      <c r="I44" s="31">
        <f t="shared" si="87"/>
        <v>0</v>
      </c>
      <c r="J44" s="50">
        <f t="shared" si="88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3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4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5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6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7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8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49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0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1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158</v>
      </c>
      <c r="B45" s="29" t="s">
        <v>245</v>
      </c>
      <c r="C45" s="30" t="s">
        <v>24</v>
      </c>
      <c r="D45" s="30" t="s">
        <v>56</v>
      </c>
      <c r="E45" s="31">
        <f t="shared" si="83"/>
        <v>6681.7</v>
      </c>
      <c r="F45" s="31">
        <f t="shared" si="84"/>
        <v>0</v>
      </c>
      <c r="G45" s="31">
        <f t="shared" si="85"/>
        <v>5899.7</v>
      </c>
      <c r="H45" s="31">
        <f t="shared" si="86"/>
        <v>782</v>
      </c>
      <c r="I45" s="31">
        <f t="shared" si="87"/>
        <v>0</v>
      </c>
      <c r="J45" s="50">
        <f t="shared" si="88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2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3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4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5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6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7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8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59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0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159</v>
      </c>
      <c r="B46" s="29" t="s">
        <v>255</v>
      </c>
      <c r="C46" s="30" t="s">
        <v>24</v>
      </c>
      <c r="D46" s="30" t="s">
        <v>56</v>
      </c>
      <c r="E46" s="31">
        <f t="shared" si="83"/>
        <v>4551.6000000000004</v>
      </c>
      <c r="F46" s="31">
        <f t="shared" si="84"/>
        <v>0</v>
      </c>
      <c r="G46" s="31">
        <f t="shared" si="85"/>
        <v>3830.9</v>
      </c>
      <c r="H46" s="31">
        <f t="shared" si="86"/>
        <v>720.69999999999982</v>
      </c>
      <c r="I46" s="31">
        <f t="shared" si="87"/>
        <v>0</v>
      </c>
      <c r="J46" s="50">
        <f t="shared" si="88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1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2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3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4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5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6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7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8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69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160</v>
      </c>
      <c r="B47" s="29" t="s">
        <v>279</v>
      </c>
      <c r="C47" s="30" t="s">
        <v>24</v>
      </c>
      <c r="D47" s="30" t="s">
        <v>56</v>
      </c>
      <c r="E47" s="31">
        <f t="shared" ref="E47" si="170">J47+O47+T47+Y47+AD47+AI47+AN47+AS47+AX47</f>
        <v>0</v>
      </c>
      <c r="F47" s="31">
        <f t="shared" ref="F47" si="171">K47+P47+U47+Z47+AE47+AJ47+AO47+AT47+AY47</f>
        <v>0</v>
      </c>
      <c r="G47" s="31">
        <f t="shared" ref="G47" si="172">L47+Q47+V47+AA47+AF47+AK47+AP47+AU47+AZ47</f>
        <v>0</v>
      </c>
      <c r="H47" s="31">
        <f t="shared" ref="H47" si="173">M47+R47+W47+AB47+AG47+AL47+AQ47+AV47+BA47</f>
        <v>0</v>
      </c>
      <c r="I47" s="31">
        <f t="shared" ref="I47" si="174">N47+S47+X47+AC47+AH47+AM47+AR47+AW47+BB47</f>
        <v>0</v>
      </c>
      <c r="J47" s="50">
        <f t="shared" ref="J47" si="175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6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7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8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9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0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1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2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3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4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5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161</v>
      </c>
      <c r="B48" s="29" t="s">
        <v>285</v>
      </c>
      <c r="C48" s="30" t="s">
        <v>24</v>
      </c>
      <c r="D48" s="30" t="s">
        <v>56</v>
      </c>
      <c r="E48" s="31">
        <f t="shared" ref="E48" si="186">J48+O48+T48+Y48+AD48+AI48+AN48+AS48+AX48</f>
        <v>4655.4000000000005</v>
      </c>
      <c r="F48" s="31">
        <f t="shared" ref="F48" si="187">K48+P48+U48+Z48+AE48+AJ48+AO48+AT48+AY48</f>
        <v>0</v>
      </c>
      <c r="G48" s="31">
        <f t="shared" ref="G48" si="188">L48+Q48+V48+AA48+AF48+AK48+AP48+AU48+AZ48</f>
        <v>4422.6000000000004</v>
      </c>
      <c r="H48" s="31">
        <f t="shared" ref="H48" si="189">M48+R48+W48+AB48+AG48+AL48+AQ48+AV48+BA48</f>
        <v>232.80000000000018</v>
      </c>
      <c r="I48" s="31">
        <f t="shared" ref="I48" si="190">N48+S48+X48+AC48+AH48+AM48+AR48+AW48+BB48</f>
        <v>0</v>
      </c>
      <c r="J48" s="50">
        <f t="shared" ref="J48" si="191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2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3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4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5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6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7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8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9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0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1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162</v>
      </c>
      <c r="B49" s="29" t="s">
        <v>338</v>
      </c>
      <c r="C49" s="30" t="s">
        <v>24</v>
      </c>
      <c r="D49" s="30" t="s">
        <v>56</v>
      </c>
      <c r="E49" s="31">
        <f t="shared" ref="E49" si="202">J49+O49+T49+Y49+AD49+AI49+AN49+AS49+AX49</f>
        <v>4645.8999999999996</v>
      </c>
      <c r="F49" s="31">
        <f t="shared" ref="F49" si="203">K49+P49+U49+Z49+AE49+AJ49+AO49+AT49+AY49</f>
        <v>0</v>
      </c>
      <c r="G49" s="31">
        <f t="shared" ref="G49" si="204">L49+Q49+V49+AA49+AF49+AK49+AP49+AU49+AZ49</f>
        <v>0</v>
      </c>
      <c r="H49" s="31">
        <f t="shared" ref="H49" si="205">M49+R49+W49+AB49+AG49+AL49+AQ49+AV49+BA49</f>
        <v>4645.8999999999996</v>
      </c>
      <c r="I49" s="31">
        <f t="shared" ref="I49" si="206">N49+S49+X49+AC49+AH49+AM49+AR49+AW49+BB49</f>
        <v>0</v>
      </c>
      <c r="J49" s="50">
        <f t="shared" ref="J49" si="207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8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9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0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1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2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3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4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5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6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7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163</v>
      </c>
      <c r="B50" s="8" t="s">
        <v>169</v>
      </c>
      <c r="C50" s="30" t="s">
        <v>24</v>
      </c>
      <c r="D50" s="30" t="s">
        <v>94</v>
      </c>
      <c r="E50" s="31">
        <f t="shared" ref="E50:I53" si="218">J50+O50+T50+Y50+AD50+AI50+AN50+AS50+AX50</f>
        <v>5400</v>
      </c>
      <c r="F50" s="31">
        <f t="shared" si="218"/>
        <v>0</v>
      </c>
      <c r="G50" s="31">
        <f t="shared" si="218"/>
        <v>0</v>
      </c>
      <c r="H50" s="31">
        <f t="shared" si="218"/>
        <v>5346</v>
      </c>
      <c r="I50" s="31">
        <f t="shared" si="218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89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2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3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4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5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6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7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8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59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0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164</v>
      </c>
      <c r="B51" s="9" t="s">
        <v>170</v>
      </c>
      <c r="C51" s="30" t="s">
        <v>24</v>
      </c>
      <c r="D51" s="30" t="s">
        <v>94</v>
      </c>
      <c r="E51" s="31">
        <f t="shared" si="218"/>
        <v>1800</v>
      </c>
      <c r="F51" s="31">
        <f t="shared" si="218"/>
        <v>0</v>
      </c>
      <c r="G51" s="31">
        <f t="shared" si="218"/>
        <v>0</v>
      </c>
      <c r="H51" s="31">
        <f t="shared" si="218"/>
        <v>1782</v>
      </c>
      <c r="I51" s="31">
        <f t="shared" si="218"/>
        <v>18</v>
      </c>
      <c r="J51" s="32">
        <f t="shared" ref="J51:J53" si="219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89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2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3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4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5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6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7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8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59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0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165</v>
      </c>
      <c r="B52" s="9" t="s">
        <v>171</v>
      </c>
      <c r="C52" s="30" t="s">
        <v>24</v>
      </c>
      <c r="D52" s="30" t="s">
        <v>94</v>
      </c>
      <c r="E52" s="31">
        <f t="shared" si="218"/>
        <v>1800</v>
      </c>
      <c r="F52" s="31">
        <f t="shared" si="218"/>
        <v>0</v>
      </c>
      <c r="G52" s="31">
        <f t="shared" si="218"/>
        <v>0</v>
      </c>
      <c r="H52" s="31">
        <f t="shared" si="218"/>
        <v>1782</v>
      </c>
      <c r="I52" s="31">
        <f t="shared" si="218"/>
        <v>18</v>
      </c>
      <c r="J52" s="32">
        <f t="shared" si="219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2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3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4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5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6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7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8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59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0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166</v>
      </c>
      <c r="B53" s="9" t="s">
        <v>172</v>
      </c>
      <c r="C53" s="30" t="s">
        <v>24</v>
      </c>
      <c r="D53" s="30" t="s">
        <v>94</v>
      </c>
      <c r="E53" s="31">
        <f t="shared" si="218"/>
        <v>3024</v>
      </c>
      <c r="F53" s="31">
        <f t="shared" si="218"/>
        <v>0</v>
      </c>
      <c r="G53" s="31">
        <f t="shared" si="218"/>
        <v>0</v>
      </c>
      <c r="H53" s="31">
        <f t="shared" si="218"/>
        <v>2993.8</v>
      </c>
      <c r="I53" s="31">
        <f t="shared" si="218"/>
        <v>30.2</v>
      </c>
      <c r="J53" s="32">
        <f t="shared" si="219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0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2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3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4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5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6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7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8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59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0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167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1">K54+P54+U54+Z54+AE54+AJ54+AO54+AT54+AY54</f>
        <v>0</v>
      </c>
      <c r="G54" s="31">
        <f t="shared" ref="G54" si="222">L54+Q54+V54+AA54+AF54+AK54+AP54+AU54+AZ54</f>
        <v>0</v>
      </c>
      <c r="H54" s="31">
        <f t="shared" ref="H54" si="223">M54+R54+W54+AB54+AG54+AL54+AQ54+AV54+BA54</f>
        <v>455.4</v>
      </c>
      <c r="I54" s="31">
        <f t="shared" ref="I54" si="224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5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168</v>
      </c>
      <c r="B55" s="29" t="s">
        <v>141</v>
      </c>
      <c r="C55" s="30" t="s">
        <v>24</v>
      </c>
      <c r="D55" s="30" t="s">
        <v>94</v>
      </c>
      <c r="E55" s="31">
        <f t="shared" ref="E55" si="226">J55+O55+T55+Y55+AD55+AI55+AN55+AS55+AX55</f>
        <v>80</v>
      </c>
      <c r="F55" s="31">
        <f t="shared" ref="F55" si="227">K55+P55+U55+Z55+AE55+AJ55+AO55+AT55+AY55</f>
        <v>0</v>
      </c>
      <c r="G55" s="31">
        <f t="shared" ref="G55" si="228">L55+Q55+V55+AA55+AF55+AK55+AP55+AU55+AZ55</f>
        <v>0</v>
      </c>
      <c r="H55" s="31">
        <f t="shared" ref="H55" si="229">M55+R55+W55+AB55+AG55+AL55+AQ55+AV55+BA55</f>
        <v>79.2</v>
      </c>
      <c r="I55" s="31">
        <f t="shared" ref="I55" si="230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1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190</v>
      </c>
      <c r="B56" s="43" t="s">
        <v>142</v>
      </c>
      <c r="C56" s="30" t="s">
        <v>24</v>
      </c>
      <c r="D56" s="30" t="s">
        <v>94</v>
      </c>
      <c r="E56" s="31">
        <f t="shared" ref="E56:E58" si="232">J56+O56+T56+Y56+AD56+AI56+AN56+AS56+AX56</f>
        <v>80</v>
      </c>
      <c r="F56" s="31">
        <f t="shared" ref="F56:F58" si="233">K56+P56+U56+Z56+AE56+AJ56+AO56+AT56+AY56</f>
        <v>0</v>
      </c>
      <c r="G56" s="31">
        <f t="shared" ref="G56:G58" si="234">L56+Q56+V56+AA56+AF56+AK56+AP56+AU56+AZ56</f>
        <v>0</v>
      </c>
      <c r="H56" s="31">
        <f t="shared" ref="H56:H58" si="235">M56+R56+W56+AB56+AG56+AL56+AQ56+AV56+BA56</f>
        <v>79.2</v>
      </c>
      <c r="I56" s="31">
        <f t="shared" ref="I56:I58" si="236">N56+S56+X56+AC56+AH56+AM56+AR56+AW56+BB56</f>
        <v>0.8</v>
      </c>
      <c r="J56" s="32">
        <f t="shared" ref="J56:J58" si="237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8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191</v>
      </c>
      <c r="B57" s="43" t="s">
        <v>143</v>
      </c>
      <c r="C57" s="30" t="s">
        <v>24</v>
      </c>
      <c r="D57" s="30" t="s">
        <v>94</v>
      </c>
      <c r="E57" s="31">
        <f t="shared" si="232"/>
        <v>80</v>
      </c>
      <c r="F57" s="31">
        <f t="shared" si="233"/>
        <v>0</v>
      </c>
      <c r="G57" s="31">
        <f t="shared" si="234"/>
        <v>0</v>
      </c>
      <c r="H57" s="31">
        <f t="shared" si="235"/>
        <v>79.2</v>
      </c>
      <c r="I57" s="31">
        <f t="shared" si="236"/>
        <v>0.8</v>
      </c>
      <c r="J57" s="32">
        <f t="shared" si="237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8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192</v>
      </c>
      <c r="B58" s="43" t="s">
        <v>144</v>
      </c>
      <c r="C58" s="30" t="s">
        <v>24</v>
      </c>
      <c r="D58" s="30" t="s">
        <v>94</v>
      </c>
      <c r="E58" s="31">
        <f t="shared" si="232"/>
        <v>80</v>
      </c>
      <c r="F58" s="31">
        <f t="shared" si="233"/>
        <v>0</v>
      </c>
      <c r="G58" s="31">
        <f t="shared" si="234"/>
        <v>0</v>
      </c>
      <c r="H58" s="31">
        <f t="shared" si="235"/>
        <v>79.2</v>
      </c>
      <c r="I58" s="31">
        <f t="shared" si="236"/>
        <v>0.8</v>
      </c>
      <c r="J58" s="32">
        <f t="shared" si="237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8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193</v>
      </c>
      <c r="B59" s="43" t="s">
        <v>204</v>
      </c>
      <c r="C59" s="30" t="s">
        <v>24</v>
      </c>
      <c r="D59" s="30" t="s">
        <v>38</v>
      </c>
      <c r="E59" s="31">
        <f t="shared" ref="E59" si="239">J59+O59+T59+Y59+AD59+AI59+AN59+AS59+AX59</f>
        <v>1875.8</v>
      </c>
      <c r="F59" s="31">
        <f t="shared" ref="F59" si="240">K59+P59+U59+Z59+AE59+AJ59+AO59+AT59+AY59</f>
        <v>0</v>
      </c>
      <c r="G59" s="31">
        <f t="shared" ref="G59" si="241">L59+Q59+V59+AA59+AF59+AK59+AP59+AU59+AZ59</f>
        <v>0</v>
      </c>
      <c r="H59" s="31">
        <f t="shared" ref="H59" si="242">M59+R59+W59+AB59+AG59+AL59+AQ59+AV59+BA59</f>
        <v>1875.8</v>
      </c>
      <c r="I59" s="31">
        <f t="shared" ref="I59" si="243">N59+S59+X59+AC59+AH59+AM59+AR59+AW59+BB59</f>
        <v>0</v>
      </c>
      <c r="J59" s="33">
        <f t="shared" ref="J59:J62" si="244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8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5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6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7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8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49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0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1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2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3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274</v>
      </c>
      <c r="B60" s="43" t="s">
        <v>209</v>
      </c>
      <c r="C60" s="30" t="s">
        <v>24</v>
      </c>
      <c r="D60" s="30" t="s">
        <v>38</v>
      </c>
      <c r="E60" s="31">
        <f t="shared" ref="E60" si="254">J60+O60+T60+Y60+AD60+AI60+AN60+AS60+AX60</f>
        <v>610.9</v>
      </c>
      <c r="F60" s="31">
        <f t="shared" ref="F60" si="255">K60+P60+U60+Z60+AE60+AJ60+AO60+AT60+AY60</f>
        <v>0</v>
      </c>
      <c r="G60" s="31">
        <f t="shared" ref="G60" si="256">L60+Q60+V60+AA60+AF60+AK60+AP60+AU60+AZ60</f>
        <v>0</v>
      </c>
      <c r="H60" s="31">
        <f t="shared" ref="H60" si="257">M60+R60+W60+AB60+AG60+AL60+AQ60+AV60+BA60</f>
        <v>610.9</v>
      </c>
      <c r="I60" s="31">
        <f t="shared" ref="I60" si="258">N60+S60+X60+AC60+AH60+AM60+AR60+AW60+BB60</f>
        <v>0</v>
      </c>
      <c r="J60" s="33">
        <f t="shared" si="244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59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5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6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7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8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49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0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1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2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3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277</v>
      </c>
      <c r="B61" s="43" t="s">
        <v>275</v>
      </c>
      <c r="C61" s="30" t="s">
        <v>24</v>
      </c>
      <c r="D61" s="30" t="s">
        <v>38</v>
      </c>
      <c r="E61" s="31">
        <f t="shared" ref="E61" si="260">J61+O61+T61+Y61+AD61+AI61+AN61+AS61+AX61</f>
        <v>3900</v>
      </c>
      <c r="F61" s="31">
        <f t="shared" ref="F61" si="261">K61+P61+U61+Z61+AE61+AJ61+AO61+AT61+AY61</f>
        <v>0</v>
      </c>
      <c r="G61" s="31">
        <f t="shared" ref="G61" si="262">L61+Q61+V61+AA61+AF61+AK61+AP61+AU61+AZ61</f>
        <v>0</v>
      </c>
      <c r="H61" s="31">
        <f t="shared" ref="H61" si="263">M61+R61+W61+AB61+AG61+AL61+AQ61+AV61+BA61</f>
        <v>3900</v>
      </c>
      <c r="I61" s="31">
        <f t="shared" ref="I61" si="264">N61+S61+X61+AC61+AH61+AM61+AR61+AW61+BB61</f>
        <v>0</v>
      </c>
      <c r="J61" s="33">
        <f t="shared" si="244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5">R61</f>
        <v>0</v>
      </c>
      <c r="P61" s="33"/>
      <c r="Q61" s="33">
        <v>0</v>
      </c>
      <c r="R61" s="41">
        <v>0</v>
      </c>
      <c r="S61" s="33">
        <v>0</v>
      </c>
      <c r="T61" s="39">
        <f t="shared" si="245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6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7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8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49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0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1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2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3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280</v>
      </c>
      <c r="B62" s="43" t="s">
        <v>278</v>
      </c>
      <c r="C62" s="30" t="s">
        <v>24</v>
      </c>
      <c r="D62" s="30" t="s">
        <v>38</v>
      </c>
      <c r="E62" s="31">
        <f t="shared" ref="E62" si="266">J62+O62+T62+Y62+AD62+AI62+AN62+AS62+AX62</f>
        <v>518</v>
      </c>
      <c r="F62" s="31">
        <f t="shared" ref="F62" si="267">K62+P62+U62+Z62+AE62+AJ62+AO62+AT62+AY62</f>
        <v>0</v>
      </c>
      <c r="G62" s="31">
        <f t="shared" ref="G62" si="268">L62+Q62+V62+AA62+AF62+AK62+AP62+AU62+AZ62</f>
        <v>0</v>
      </c>
      <c r="H62" s="31">
        <f t="shared" ref="H62" si="269">M62+R62+W62+AB62+AG62+AL62+AQ62+AV62+BA62</f>
        <v>518</v>
      </c>
      <c r="I62" s="31">
        <f t="shared" ref="I62" si="270">N62+S62+X62+AC62+AH62+AM62+AR62+AW62+BB62</f>
        <v>0</v>
      </c>
      <c r="J62" s="33">
        <f t="shared" si="244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1">R62</f>
        <v>0</v>
      </c>
      <c r="P62" s="33"/>
      <c r="Q62" s="33">
        <v>0</v>
      </c>
      <c r="R62" s="41">
        <v>0</v>
      </c>
      <c r="S62" s="33">
        <v>0</v>
      </c>
      <c r="T62" s="39">
        <f t="shared" si="245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6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7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8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49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0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1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2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3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281</v>
      </c>
      <c r="B63" s="43" t="s">
        <v>282</v>
      </c>
      <c r="C63" s="30" t="s">
        <v>24</v>
      </c>
      <c r="D63" s="30" t="s">
        <v>56</v>
      </c>
      <c r="E63" s="31">
        <f t="shared" ref="E63" si="272">J63+O63+T63+Y63+AD63+AI63+AN63+AS63+AX63</f>
        <v>576.4</v>
      </c>
      <c r="F63" s="31">
        <f t="shared" ref="F63" si="273">K63+P63+U63+Z63+AE63+AJ63+AO63+AT63+AY63</f>
        <v>0</v>
      </c>
      <c r="G63" s="31">
        <f t="shared" ref="G63" si="274">L63+Q63+V63+AA63+AF63+AK63+AP63+AU63+AZ63</f>
        <v>0</v>
      </c>
      <c r="H63" s="31">
        <f t="shared" ref="H63" si="275">M63+R63+W63+AB63+AG63+AL63+AQ63+AV63+BA63</f>
        <v>576.4</v>
      </c>
      <c r="I63" s="31">
        <f t="shared" ref="I63" si="276">N63+S63+X63+AC63+AH63+AM63+AR63+AW63+BB63</f>
        <v>0</v>
      </c>
      <c r="J63" s="33">
        <f t="shared" ref="J63" si="277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8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79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0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1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2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3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4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5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6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7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283</v>
      </c>
      <c r="B64" s="43" t="s">
        <v>284</v>
      </c>
      <c r="C64" s="30" t="s">
        <v>24</v>
      </c>
      <c r="D64" s="30" t="s">
        <v>56</v>
      </c>
      <c r="E64" s="31">
        <f t="shared" ref="E64" si="288">J64+O64+T64+Y64+AD64+AI64+AN64+AS64+AX64</f>
        <v>1275.8</v>
      </c>
      <c r="F64" s="31">
        <f t="shared" ref="F64" si="289">K64+P64+U64+Z64+AE64+AJ64+AO64+AT64+AY64</f>
        <v>0</v>
      </c>
      <c r="G64" s="31">
        <f t="shared" ref="G64" si="290">L64+Q64+V64+AA64+AF64+AK64+AP64+AU64+AZ64</f>
        <v>0</v>
      </c>
      <c r="H64" s="31">
        <f t="shared" ref="H64" si="291">M64+R64+W64+AB64+AG64+AL64+AQ64+AV64+BA64</f>
        <v>1275.8</v>
      </c>
      <c r="I64" s="31">
        <f t="shared" ref="I64" si="292">N64+S64+X64+AC64+AH64+AM64+AR64+AW64+BB64</f>
        <v>0</v>
      </c>
      <c r="J64" s="33">
        <f t="shared" ref="J64" si="293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4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5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6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7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8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299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0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1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2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3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286</v>
      </c>
      <c r="B65" s="43" t="s">
        <v>336</v>
      </c>
      <c r="C65" s="30" t="s">
        <v>24</v>
      </c>
      <c r="D65" s="30" t="s">
        <v>56</v>
      </c>
      <c r="E65" s="31">
        <f t="shared" ref="E65:E69" si="304">J65+O65+T65+Y65+AD65+AI65+AN65+AS65+AX65</f>
        <v>852</v>
      </c>
      <c r="F65" s="31">
        <f t="shared" ref="F65:F69" si="305">K65+P65+U65+Z65+AE65+AJ65+AO65+AT65+AY65</f>
        <v>0</v>
      </c>
      <c r="G65" s="31">
        <f t="shared" ref="G65:G69" si="306">L65+Q65+V65+AA65+AF65+AK65+AP65+AU65+AZ65</f>
        <v>0</v>
      </c>
      <c r="H65" s="31">
        <f t="shared" ref="H65:H69" si="307">M65+R65+W65+AB65+AG65+AL65+AQ65+AV65+BA65</f>
        <v>852</v>
      </c>
      <c r="I65" s="31">
        <f t="shared" ref="I65:I69" si="308">N65+S65+X65+AC65+AH65+AM65+AR65+AW65+BB65</f>
        <v>0</v>
      </c>
      <c r="J65" s="33">
        <f t="shared" ref="J65:J69" si="309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0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1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2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3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4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5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6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7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8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9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309</v>
      </c>
      <c r="B66" s="43" t="s">
        <v>343</v>
      </c>
      <c r="C66" s="30" t="s">
        <v>24</v>
      </c>
      <c r="D66" s="30" t="s">
        <v>56</v>
      </c>
      <c r="E66" s="31">
        <f t="shared" si="304"/>
        <v>12600</v>
      </c>
      <c r="F66" s="31">
        <f t="shared" si="305"/>
        <v>0</v>
      </c>
      <c r="G66" s="31">
        <f t="shared" si="306"/>
        <v>11970</v>
      </c>
      <c r="H66" s="31">
        <f t="shared" si="307"/>
        <v>630</v>
      </c>
      <c r="I66" s="31">
        <f t="shared" si="308"/>
        <v>0</v>
      </c>
      <c r="J66" s="33">
        <f t="shared" si="309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0"/>
        <v>0</v>
      </c>
      <c r="P66" s="33"/>
      <c r="Q66" s="33">
        <v>0</v>
      </c>
      <c r="R66" s="41">
        <v>0</v>
      </c>
      <c r="S66" s="33">
        <v>0</v>
      </c>
      <c r="T66" s="39">
        <f t="shared" si="311"/>
        <v>0</v>
      </c>
      <c r="U66" s="33">
        <v>0</v>
      </c>
      <c r="V66" s="33">
        <v>0</v>
      </c>
      <c r="W66" s="41">
        <f t="shared" ref="W66:W69" si="320">1566.1-1566.1</f>
        <v>0</v>
      </c>
      <c r="X66" s="33">
        <v>0</v>
      </c>
      <c r="Y66" s="33">
        <f t="shared" ref="Y66:Y69" si="321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2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3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4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5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6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7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8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335</v>
      </c>
      <c r="B67" s="43" t="s">
        <v>344</v>
      </c>
      <c r="C67" s="30" t="s">
        <v>24</v>
      </c>
      <c r="D67" s="30" t="s">
        <v>56</v>
      </c>
      <c r="E67" s="31">
        <f t="shared" si="304"/>
        <v>19900</v>
      </c>
      <c r="F67" s="31">
        <f t="shared" si="305"/>
        <v>0</v>
      </c>
      <c r="G67" s="31">
        <f t="shared" si="306"/>
        <v>18905</v>
      </c>
      <c r="H67" s="31">
        <f t="shared" si="307"/>
        <v>995</v>
      </c>
      <c r="I67" s="31">
        <f t="shared" si="308"/>
        <v>0</v>
      </c>
      <c r="J67" s="33">
        <f t="shared" si="309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0"/>
        <v>0</v>
      </c>
      <c r="P67" s="33"/>
      <c r="Q67" s="33">
        <v>0</v>
      </c>
      <c r="R67" s="41">
        <v>0</v>
      </c>
      <c r="S67" s="33">
        <v>0</v>
      </c>
      <c r="T67" s="39">
        <f t="shared" si="311"/>
        <v>0</v>
      </c>
      <c r="U67" s="33">
        <v>0</v>
      </c>
      <c r="V67" s="33">
        <v>0</v>
      </c>
      <c r="W67" s="41">
        <f t="shared" si="320"/>
        <v>0</v>
      </c>
      <c r="X67" s="33">
        <v>0</v>
      </c>
      <c r="Y67" s="33">
        <f t="shared" si="321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2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3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4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5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6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7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8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337</v>
      </c>
      <c r="B68" s="43" t="s">
        <v>345</v>
      </c>
      <c r="C68" s="30" t="s">
        <v>24</v>
      </c>
      <c r="D68" s="30" t="s">
        <v>56</v>
      </c>
      <c r="E68" s="31">
        <f t="shared" si="304"/>
        <v>563.20000000000005</v>
      </c>
      <c r="F68" s="31">
        <f t="shared" si="305"/>
        <v>0</v>
      </c>
      <c r="G68" s="31">
        <f t="shared" si="306"/>
        <v>535</v>
      </c>
      <c r="H68" s="31">
        <f t="shared" si="307"/>
        <v>28.2</v>
      </c>
      <c r="I68" s="31">
        <f t="shared" si="308"/>
        <v>0</v>
      </c>
      <c r="J68" s="33">
        <f t="shared" si="309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0"/>
        <v>0</v>
      </c>
      <c r="P68" s="33"/>
      <c r="Q68" s="33">
        <v>0</v>
      </c>
      <c r="R68" s="41">
        <v>0</v>
      </c>
      <c r="S68" s="33">
        <v>0</v>
      </c>
      <c r="T68" s="39">
        <f t="shared" si="311"/>
        <v>0</v>
      </c>
      <c r="U68" s="33">
        <v>0</v>
      </c>
      <c r="V68" s="33">
        <v>0</v>
      </c>
      <c r="W68" s="41">
        <f t="shared" si="320"/>
        <v>0</v>
      </c>
      <c r="X68" s="33">
        <v>0</v>
      </c>
      <c r="Y68" s="33">
        <f t="shared" si="321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2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3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4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5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6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7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8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342</v>
      </c>
      <c r="B69" s="43" t="s">
        <v>346</v>
      </c>
      <c r="C69" s="30" t="s">
        <v>24</v>
      </c>
      <c r="D69" s="30" t="s">
        <v>56</v>
      </c>
      <c r="E69" s="31">
        <f t="shared" si="304"/>
        <v>13900</v>
      </c>
      <c r="F69" s="31">
        <f t="shared" si="305"/>
        <v>0</v>
      </c>
      <c r="G69" s="31">
        <f t="shared" si="306"/>
        <v>11261.7</v>
      </c>
      <c r="H69" s="31">
        <f t="shared" si="307"/>
        <v>2638.3</v>
      </c>
      <c r="I69" s="31">
        <f t="shared" si="308"/>
        <v>0</v>
      </c>
      <c r="J69" s="33">
        <f t="shared" si="309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0"/>
        <v>0</v>
      </c>
      <c r="P69" s="33"/>
      <c r="Q69" s="33">
        <v>0</v>
      </c>
      <c r="R69" s="41">
        <v>0</v>
      </c>
      <c r="S69" s="33">
        <v>0</v>
      </c>
      <c r="T69" s="39">
        <f t="shared" si="311"/>
        <v>0</v>
      </c>
      <c r="U69" s="33">
        <v>0</v>
      </c>
      <c r="V69" s="33">
        <v>0</v>
      </c>
      <c r="W69" s="41">
        <f t="shared" si="320"/>
        <v>0</v>
      </c>
      <c r="X69" s="33">
        <v>0</v>
      </c>
      <c r="Y69" s="33">
        <f t="shared" si="321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2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3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4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5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6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7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8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347</v>
      </c>
      <c r="B70" s="79" t="s">
        <v>348</v>
      </c>
      <c r="C70" s="30" t="s">
        <v>24</v>
      </c>
      <c r="D70" s="30" t="s">
        <v>56</v>
      </c>
      <c r="E70" s="31">
        <f t="shared" ref="E70" si="329">J70+O70+T70+Y70+AD70+AI70+AN70+AS70+AX70</f>
        <v>159.80000000000001</v>
      </c>
      <c r="F70" s="31">
        <f t="shared" ref="F70" si="330">K70+P70+U70+Z70+AE70+AJ70+AO70+AT70+AY70</f>
        <v>0</v>
      </c>
      <c r="G70" s="31">
        <f t="shared" ref="G70" si="331">L70+Q70+V70+AA70+AF70+AK70+AP70+AU70+AZ70</f>
        <v>0</v>
      </c>
      <c r="H70" s="31">
        <f t="shared" ref="H70" si="332">M70+R70+W70+AB70+AG70+AL70+AQ70+AV70+BA70</f>
        <v>159.80000000000001</v>
      </c>
      <c r="I70" s="31">
        <f t="shared" ref="I70" si="333">N70+S70+X70+AC70+AH70+AM70+AR70+AW70+BB70</f>
        <v>0</v>
      </c>
      <c r="J70" s="33">
        <f t="shared" ref="J70" si="334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5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6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7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8">SUM(AE70:AH70)</f>
        <v>159.80000000000001</v>
      </c>
      <c r="AE70" s="33">
        <v>0</v>
      </c>
      <c r="AF70" s="33">
        <v>0</v>
      </c>
      <c r="AG70" s="82">
        <v>159.80000000000001</v>
      </c>
      <c r="AH70" s="82">
        <v>0</v>
      </c>
      <c r="AI70" s="39">
        <f t="shared" ref="AI70" si="339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0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1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2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3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4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99" x14ac:dyDescent="0.25">
      <c r="A71" s="28" t="s">
        <v>378</v>
      </c>
      <c r="B71" s="80" t="s">
        <v>375</v>
      </c>
      <c r="C71" s="61" t="s">
        <v>24</v>
      </c>
      <c r="D71" s="30" t="s">
        <v>94</v>
      </c>
      <c r="E71" s="31">
        <f t="shared" ref="E71" si="345">J71+O71+T71+Y71+AD71+AI71+AN71+AS71+AX71</f>
        <v>542</v>
      </c>
      <c r="F71" s="31">
        <f t="shared" ref="F71" si="346">K71+P71+U71+Z71+AE71+AJ71+AO71+AT71+AY71</f>
        <v>0</v>
      </c>
      <c r="G71" s="31">
        <f t="shared" ref="G71" si="347">L71+Q71+V71+AA71+AF71+AK71+AP71+AU71+AZ71</f>
        <v>0</v>
      </c>
      <c r="H71" s="31">
        <f t="shared" ref="H71" si="348">M71+R71+W71+AB71+AG71+AL71+AQ71+AV71+BA71</f>
        <v>536.6</v>
      </c>
      <c r="I71" s="31">
        <f t="shared" ref="I71" si="349">N71+S71+X71+AC71+AH71+AM71+AR71+AW71+BB71</f>
        <v>5.4</v>
      </c>
      <c r="J71" s="33">
        <f t="shared" ref="J71" si="350">M71</f>
        <v>0</v>
      </c>
      <c r="K71" s="33">
        <v>0</v>
      </c>
      <c r="L71" s="33">
        <v>0</v>
      </c>
      <c r="M71" s="40">
        <v>0</v>
      </c>
      <c r="N71" s="33">
        <v>0</v>
      </c>
      <c r="O71" s="33">
        <f t="shared" ref="O71" si="351">R71</f>
        <v>0</v>
      </c>
      <c r="P71" s="33"/>
      <c r="Q71" s="33">
        <v>0</v>
      </c>
      <c r="R71" s="41">
        <v>0</v>
      </c>
      <c r="S71" s="33">
        <v>0</v>
      </c>
      <c r="T71" s="39">
        <f t="shared" ref="T71" si="352">SUM(U71:X71)</f>
        <v>0</v>
      </c>
      <c r="U71" s="33">
        <v>0</v>
      </c>
      <c r="V71" s="33">
        <v>0</v>
      </c>
      <c r="W71" s="41">
        <f>1566.1-1566.1</f>
        <v>0</v>
      </c>
      <c r="X71" s="33">
        <v>0</v>
      </c>
      <c r="Y71" s="33">
        <f t="shared" ref="Y71" si="353">SUM(Z71:AC71)</f>
        <v>0</v>
      </c>
      <c r="Z71" s="33">
        <v>0</v>
      </c>
      <c r="AA71" s="33">
        <v>0</v>
      </c>
      <c r="AB71" s="33">
        <f>159.8-159.8</f>
        <v>0</v>
      </c>
      <c r="AC71" s="33">
        <v>0</v>
      </c>
      <c r="AD71" s="33">
        <f t="shared" ref="AD71" si="354">SUM(AE71:AH71)</f>
        <v>542</v>
      </c>
      <c r="AE71" s="33">
        <v>0</v>
      </c>
      <c r="AF71" s="81">
        <v>0</v>
      </c>
      <c r="AG71" s="84">
        <v>536.6</v>
      </c>
      <c r="AH71" s="83">
        <v>5.4</v>
      </c>
      <c r="AI71" s="85">
        <f t="shared" ref="AI71" si="355">SUM(AJ71:AM71)</f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ref="AN71" si="356">SUM(AO71:AR71)</f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ref="AS71" si="357">SUM(AT71:AW71)</f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ref="AX71" si="358">SUM(AY71:BB71)</f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ref="BC71" si="359">SUM(BD71:BG71)</f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ref="BH71" si="360">SUM(BI71:BL71)</f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99" x14ac:dyDescent="0.25">
      <c r="A72" s="28" t="s">
        <v>379</v>
      </c>
      <c r="B72" s="80" t="s">
        <v>376</v>
      </c>
      <c r="C72" s="61" t="s">
        <v>24</v>
      </c>
      <c r="D72" s="30" t="s">
        <v>94</v>
      </c>
      <c r="E72" s="31">
        <f t="shared" ref="E72" si="361">J72+O72+T72+Y72+AD72+AI72+AN72+AS72+AX72</f>
        <v>443.4</v>
      </c>
      <c r="F72" s="31">
        <f t="shared" ref="F72" si="362">K72+P72+U72+Z72+AE72+AJ72+AO72+AT72+AY72</f>
        <v>0</v>
      </c>
      <c r="G72" s="31">
        <f t="shared" ref="G72" si="363">L72+Q72+V72+AA72+AF72+AK72+AP72+AU72+AZ72</f>
        <v>0</v>
      </c>
      <c r="H72" s="31">
        <f t="shared" ref="H72" si="364">M72+R72+W72+AB72+AG72+AL72+AQ72+AV72+BA72</f>
        <v>439</v>
      </c>
      <c r="I72" s="31">
        <f t="shared" ref="I72" si="365">N72+S72+X72+AC72+AH72+AM72+AR72+AW72+BB72</f>
        <v>4.4000000000000004</v>
      </c>
      <c r="J72" s="33">
        <f t="shared" ref="J72" si="366">M72</f>
        <v>0</v>
      </c>
      <c r="K72" s="33">
        <v>0</v>
      </c>
      <c r="L72" s="33">
        <v>0</v>
      </c>
      <c r="M72" s="40">
        <v>0</v>
      </c>
      <c r="N72" s="33">
        <v>0</v>
      </c>
      <c r="O72" s="33">
        <f t="shared" ref="O72" si="367">R72</f>
        <v>0</v>
      </c>
      <c r="P72" s="33"/>
      <c r="Q72" s="33">
        <v>0</v>
      </c>
      <c r="R72" s="41">
        <v>0</v>
      </c>
      <c r="S72" s="33">
        <v>0</v>
      </c>
      <c r="T72" s="39">
        <f t="shared" ref="T72" si="368">SUM(U72:X72)</f>
        <v>0</v>
      </c>
      <c r="U72" s="33">
        <v>0</v>
      </c>
      <c r="V72" s="33">
        <v>0</v>
      </c>
      <c r="W72" s="41">
        <f>1566.1-1566.1</f>
        <v>0</v>
      </c>
      <c r="X72" s="33">
        <v>0</v>
      </c>
      <c r="Y72" s="33">
        <f t="shared" ref="Y72" si="369">SUM(Z72:AC72)</f>
        <v>0</v>
      </c>
      <c r="Z72" s="33">
        <v>0</v>
      </c>
      <c r="AA72" s="33">
        <v>0</v>
      </c>
      <c r="AB72" s="33">
        <f>159.8-159.8</f>
        <v>0</v>
      </c>
      <c r="AC72" s="33">
        <v>0</v>
      </c>
      <c r="AD72" s="33">
        <f t="shared" ref="AD72" si="370">SUM(AE72:AH72)</f>
        <v>443.4</v>
      </c>
      <c r="AE72" s="33">
        <v>0</v>
      </c>
      <c r="AF72" s="81">
        <v>0</v>
      </c>
      <c r="AG72" s="84">
        <v>439</v>
      </c>
      <c r="AH72" s="83">
        <v>4.4000000000000004</v>
      </c>
      <c r="AI72" s="85">
        <f t="shared" ref="AI72" si="371"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ref="AN72" si="372"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ref="AS72" si="373"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ref="AX72" si="374"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ref="BC72" si="375"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ref="BH72" si="376"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99" x14ac:dyDescent="0.25">
      <c r="A73" s="28" t="s">
        <v>380</v>
      </c>
      <c r="B73" s="80" t="s">
        <v>377</v>
      </c>
      <c r="C73" s="61" t="s">
        <v>24</v>
      </c>
      <c r="D73" s="30" t="s">
        <v>94</v>
      </c>
      <c r="E73" s="31">
        <f t="shared" ref="E73" si="377">J73+O73+T73+Y73+AD73+AI73+AN73+AS73+AX73</f>
        <v>183.3</v>
      </c>
      <c r="F73" s="31">
        <f t="shared" ref="F73" si="378">K73+P73+U73+Z73+AE73+AJ73+AO73+AT73+AY73</f>
        <v>0</v>
      </c>
      <c r="G73" s="31">
        <f t="shared" ref="G73" si="379">L73+Q73+V73+AA73+AF73+AK73+AP73+AU73+AZ73</f>
        <v>0</v>
      </c>
      <c r="H73" s="31">
        <f t="shared" ref="H73" si="380">M73+R73+W73+AB73+AG73+AL73+AQ73+AV73+BA73</f>
        <v>181.4</v>
      </c>
      <c r="I73" s="31">
        <f t="shared" ref="I73" si="381">N73+S73+X73+AC73+AH73+AM73+AR73+AW73+BB73</f>
        <v>1.9</v>
      </c>
      <c r="J73" s="33">
        <f t="shared" ref="J73" si="382">M73</f>
        <v>0</v>
      </c>
      <c r="K73" s="33">
        <v>0</v>
      </c>
      <c r="L73" s="33">
        <v>0</v>
      </c>
      <c r="M73" s="40">
        <v>0</v>
      </c>
      <c r="N73" s="33">
        <v>0</v>
      </c>
      <c r="O73" s="33">
        <f t="shared" ref="O73" si="383">R73</f>
        <v>0</v>
      </c>
      <c r="P73" s="33"/>
      <c r="Q73" s="33">
        <v>0</v>
      </c>
      <c r="R73" s="41">
        <v>0</v>
      </c>
      <c r="S73" s="33">
        <v>0</v>
      </c>
      <c r="T73" s="39">
        <f t="shared" ref="T73" si="384">SUM(U73:X73)</f>
        <v>0</v>
      </c>
      <c r="U73" s="33">
        <v>0</v>
      </c>
      <c r="V73" s="33">
        <v>0</v>
      </c>
      <c r="W73" s="41">
        <f>1566.1-1566.1</f>
        <v>0</v>
      </c>
      <c r="X73" s="33">
        <v>0</v>
      </c>
      <c r="Y73" s="33">
        <f t="shared" ref="Y73" si="385">SUM(Z73:AC73)</f>
        <v>0</v>
      </c>
      <c r="Z73" s="33">
        <v>0</v>
      </c>
      <c r="AA73" s="33">
        <v>0</v>
      </c>
      <c r="AB73" s="33">
        <f>159.8-159.8</f>
        <v>0</v>
      </c>
      <c r="AC73" s="33">
        <v>0</v>
      </c>
      <c r="AD73" s="33">
        <f t="shared" ref="AD73" si="386">SUM(AE73:AH73)</f>
        <v>183.3</v>
      </c>
      <c r="AE73" s="33">
        <v>0</v>
      </c>
      <c r="AF73" s="81">
        <v>0</v>
      </c>
      <c r="AG73" s="84">
        <v>181.4</v>
      </c>
      <c r="AH73" s="83">
        <v>1.9</v>
      </c>
      <c r="AI73" s="85">
        <f t="shared" ref="AI73" si="387"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 t="shared" ref="AN73" si="388"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 t="shared" ref="AS73" si="389"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 t="shared" ref="AX73" si="390"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 t="shared" ref="BC73" si="391"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 t="shared" ref="BH73" si="392"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9.75" customHeight="1" x14ac:dyDescent="0.25">
      <c r="A74" s="28" t="s">
        <v>100</v>
      </c>
      <c r="B74" s="103" t="s">
        <v>173</v>
      </c>
      <c r="C74" s="97"/>
      <c r="D74" s="98"/>
      <c r="E74" s="39">
        <f>SUM(E75:E85)</f>
        <v>16191</v>
      </c>
      <c r="F74" s="39">
        <f t="shared" ref="F74:J74" si="393">SUM(F75:F85)</f>
        <v>0</v>
      </c>
      <c r="G74" s="39">
        <f t="shared" si="393"/>
        <v>0</v>
      </c>
      <c r="H74" s="39">
        <f t="shared" si="393"/>
        <v>16191</v>
      </c>
      <c r="I74" s="39">
        <f t="shared" si="393"/>
        <v>0</v>
      </c>
      <c r="J74" s="39">
        <f t="shared" si="393"/>
        <v>4245.1000000000004</v>
      </c>
      <c r="K74" s="39">
        <f t="shared" ref="K74" si="394">SUM(K75:K85)</f>
        <v>0</v>
      </c>
      <c r="L74" s="39">
        <f t="shared" ref="L74" si="395">SUM(L75:L85)</f>
        <v>0</v>
      </c>
      <c r="M74" s="39">
        <f t="shared" ref="M74" si="396">SUM(M75:M85)</f>
        <v>4245.1000000000004</v>
      </c>
      <c r="N74" s="39">
        <f t="shared" ref="N74:O74" si="397">SUM(N75:N85)</f>
        <v>0</v>
      </c>
      <c r="O74" s="39">
        <f t="shared" si="397"/>
        <v>7630.1</v>
      </c>
      <c r="P74" s="39">
        <f t="shared" ref="P74" si="398">SUM(P75:P85)</f>
        <v>0</v>
      </c>
      <c r="Q74" s="39">
        <f t="shared" ref="Q74" si="399">SUM(Q75:Q85)</f>
        <v>0</v>
      </c>
      <c r="R74" s="39">
        <f>SUM(R75:R85)</f>
        <v>7630.1</v>
      </c>
      <c r="S74" s="39">
        <f t="shared" ref="S74:T74" si="400">SUM(S75:S85)</f>
        <v>0</v>
      </c>
      <c r="T74" s="39">
        <f t="shared" si="400"/>
        <v>1347.2</v>
      </c>
      <c r="U74" s="39">
        <f t="shared" ref="U74" si="401">SUM(U75:U85)</f>
        <v>0</v>
      </c>
      <c r="V74" s="39">
        <f t="shared" ref="V74" si="402">SUM(V75:V85)</f>
        <v>0</v>
      </c>
      <c r="W74" s="39">
        <f t="shared" ref="W74" si="403">SUM(W75:W85)</f>
        <v>1347.2</v>
      </c>
      <c r="X74" s="39">
        <f t="shared" ref="X74:Y74" si="404">SUM(X75:X85)</f>
        <v>0</v>
      </c>
      <c r="Y74" s="39">
        <f t="shared" si="404"/>
        <v>266.3</v>
      </c>
      <c r="Z74" s="39">
        <f t="shared" ref="Z74" si="405">SUM(Z75:Z85)</f>
        <v>0</v>
      </c>
      <c r="AA74" s="39">
        <f t="shared" ref="AA74" si="406">SUM(AA75:AA85)</f>
        <v>0</v>
      </c>
      <c r="AB74" s="39">
        <f t="shared" ref="AB74" si="407">SUM(AB75:AB85)</f>
        <v>266.3</v>
      </c>
      <c r="AC74" s="39">
        <f t="shared" ref="AC74:AD74" si="408">SUM(AC75:AC85)</f>
        <v>0</v>
      </c>
      <c r="AD74" s="39">
        <f t="shared" si="408"/>
        <v>2702.3</v>
      </c>
      <c r="AE74" s="39">
        <f t="shared" ref="AE74" si="409">SUM(AE75:AE85)</f>
        <v>0</v>
      </c>
      <c r="AF74" s="39">
        <f t="shared" ref="AF74" si="410">SUM(AF75:AF85)</f>
        <v>0</v>
      </c>
      <c r="AG74" s="45">
        <f t="shared" ref="AG74" si="411">SUM(AG75:AG85)</f>
        <v>2702.3</v>
      </c>
      <c r="AH74" s="45">
        <f t="shared" ref="AH74:AI74" si="412">SUM(AH75:AH85)</f>
        <v>0</v>
      </c>
      <c r="AI74" s="39">
        <f t="shared" si="412"/>
        <v>0</v>
      </c>
      <c r="AJ74" s="39">
        <f t="shared" ref="AJ74" si="413">SUM(AJ75:AJ85)</f>
        <v>0</v>
      </c>
      <c r="AK74" s="39">
        <f t="shared" ref="AK74" si="414">SUM(AK75:AK85)</f>
        <v>0</v>
      </c>
      <c r="AL74" s="39">
        <f t="shared" ref="AL74" si="415">SUM(AL75:AL85)</f>
        <v>0</v>
      </c>
      <c r="AM74" s="39">
        <f t="shared" ref="AM74:AN74" si="416">SUM(AM75:AM85)</f>
        <v>0</v>
      </c>
      <c r="AN74" s="39">
        <f t="shared" si="416"/>
        <v>0</v>
      </c>
      <c r="AO74" s="39">
        <f t="shared" ref="AO74" si="417">SUM(AO75:AO85)</f>
        <v>0</v>
      </c>
      <c r="AP74" s="39">
        <f t="shared" ref="AP74" si="418">SUM(AP75:AP85)</f>
        <v>0</v>
      </c>
      <c r="AQ74" s="39">
        <f t="shared" ref="AQ74" si="419">SUM(AQ75:AQ85)</f>
        <v>0</v>
      </c>
      <c r="AR74" s="39">
        <f t="shared" ref="AR74:AS74" si="420">SUM(AR75:AR85)</f>
        <v>0</v>
      </c>
      <c r="AS74" s="39">
        <f t="shared" si="420"/>
        <v>0</v>
      </c>
      <c r="AT74" s="39">
        <f t="shared" ref="AT74" si="421">SUM(AT75:AT85)</f>
        <v>0</v>
      </c>
      <c r="AU74" s="39">
        <f t="shared" ref="AU74" si="422">SUM(AU75:AU85)</f>
        <v>0</v>
      </c>
      <c r="AV74" s="39">
        <f t="shared" ref="AV74" si="423">SUM(AV75:AV85)</f>
        <v>0</v>
      </c>
      <c r="AW74" s="39">
        <f t="shared" ref="AW74:AX74" si="424">SUM(AW75:AW85)</f>
        <v>0</v>
      </c>
      <c r="AX74" s="39">
        <f t="shared" si="424"/>
        <v>0</v>
      </c>
      <c r="AY74" s="39">
        <f t="shared" ref="AY74" si="425">SUM(AY75:AY85)</f>
        <v>0</v>
      </c>
      <c r="AZ74" s="39">
        <f t="shared" ref="AZ74" si="426">SUM(AZ75:AZ85)</f>
        <v>0</v>
      </c>
      <c r="BA74" s="39">
        <f t="shared" ref="BA74" si="427">SUM(BA75:BA85)</f>
        <v>0</v>
      </c>
      <c r="BB74" s="39">
        <f t="shared" ref="BB74:BC74" si="428">SUM(BB75:BB85)</f>
        <v>0</v>
      </c>
      <c r="BC74" s="39">
        <f t="shared" si="428"/>
        <v>0</v>
      </c>
      <c r="BD74" s="39">
        <f t="shared" ref="BD74" si="429">SUM(BD75:BD85)</f>
        <v>0</v>
      </c>
      <c r="BE74" s="39">
        <f t="shared" ref="BE74" si="430">SUM(BE75:BE85)</f>
        <v>0</v>
      </c>
      <c r="BF74" s="39">
        <f t="shared" ref="BF74" si="431">SUM(BF75:BF85)</f>
        <v>0</v>
      </c>
      <c r="BG74" s="39">
        <f t="shared" ref="BG74:BH74" si="432">SUM(BG75:BG85)</f>
        <v>0</v>
      </c>
      <c r="BH74" s="39">
        <f t="shared" si="432"/>
        <v>0</v>
      </c>
      <c r="BI74" s="39">
        <f t="shared" ref="BI74" si="433">SUM(BI75:BI85)</f>
        <v>0</v>
      </c>
      <c r="BJ74" s="39">
        <f t="shared" ref="BJ74" si="434">SUM(BJ75:BJ85)</f>
        <v>0</v>
      </c>
      <c r="BK74" s="39">
        <f t="shared" ref="BK74" si="435">SUM(BK75:BK85)</f>
        <v>0</v>
      </c>
      <c r="BL74" s="39">
        <f t="shared" ref="BL74" si="436">SUM(BL75:BL85)</f>
        <v>0</v>
      </c>
    </row>
    <row r="75" spans="1:64" ht="33" x14ac:dyDescent="0.25">
      <c r="A75" s="28" t="s">
        <v>174</v>
      </c>
      <c r="B75" s="29" t="s">
        <v>229</v>
      </c>
      <c r="C75" s="30" t="s">
        <v>24</v>
      </c>
      <c r="D75" s="30" t="s">
        <v>38</v>
      </c>
      <c r="E75" s="31">
        <f>J75+O75+T75+Y75+AD75+AI75+AN75+AS75+AX75</f>
        <v>1378.2</v>
      </c>
      <c r="F75" s="31">
        <f t="shared" ref="F75" si="437">K75+P75+U75+Z75+AE75+AJ75+AO75+AT75+AY75</f>
        <v>0</v>
      </c>
      <c r="G75" s="31">
        <f t="shared" ref="G75" si="438">L75+Q75+V75+AA75+AF75+AK75+AP75+AU75+AZ75</f>
        <v>0</v>
      </c>
      <c r="H75" s="31">
        <f t="shared" ref="H75" si="439">M75+R75+W75+AB75+AG75+AL75+AQ75+AV75+BA75</f>
        <v>1378.2</v>
      </c>
      <c r="I75" s="31">
        <f t="shared" ref="I75" si="440">N75+S75+X75+AC75+AH75+AM75+AR75+AW75+BB75</f>
        <v>0</v>
      </c>
      <c r="J75" s="33">
        <f t="shared" ref="J75:J83" si="441">M75</f>
        <v>0</v>
      </c>
      <c r="K75" s="33">
        <v>0</v>
      </c>
      <c r="L75" s="33">
        <v>0</v>
      </c>
      <c r="M75" s="33">
        <v>0</v>
      </c>
      <c r="N75" s="33">
        <v>0</v>
      </c>
      <c r="O75" s="32">
        <f>R75</f>
        <v>879.4</v>
      </c>
      <c r="P75" s="33">
        <v>0</v>
      </c>
      <c r="Q75" s="33">
        <v>0</v>
      </c>
      <c r="R75" s="44">
        <f>498.7+380.7</f>
        <v>879.4</v>
      </c>
      <c r="S75" s="33">
        <v>0</v>
      </c>
      <c r="T75" s="33">
        <f>SUM(U75:X75)</f>
        <v>498.8</v>
      </c>
      <c r="U75" s="33">
        <v>0</v>
      </c>
      <c r="V75" s="33">
        <v>0</v>
      </c>
      <c r="W75" s="33">
        <v>498.8</v>
      </c>
      <c r="X75" s="33">
        <v>0</v>
      </c>
      <c r="Y75" s="39">
        <f>SUM(Z75:AC75)</f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>SUM(AE75:AH75)</f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>SUM(AJ75:AM75)</f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>SUM(AO75:AR75)</f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>SUM(AT75:AW75)</f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>SUM(AY75:BB75)</f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>SUM(BD75:BG75)</f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>SUM(BI75:BL75)</f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33" x14ac:dyDescent="0.25">
      <c r="A76" s="28" t="s">
        <v>175</v>
      </c>
      <c r="B76" s="29" t="s">
        <v>78</v>
      </c>
      <c r="C76" s="30" t="s">
        <v>24</v>
      </c>
      <c r="D76" s="30" t="s">
        <v>38</v>
      </c>
      <c r="E76" s="31">
        <f t="shared" ref="E76" si="442">J76+O76+T76+Y76+AD76+AI76+AN76+AS76+AX76</f>
        <v>3420.5</v>
      </c>
      <c r="F76" s="31">
        <f t="shared" ref="F76" si="443">K76+P76+U76+Z76+AE76+AJ76+AO76+AT76+AY76</f>
        <v>0</v>
      </c>
      <c r="G76" s="31">
        <f t="shared" ref="G76" si="444">L76+Q76+V76+AA76+AF76+AK76+AP76+AU76+AZ76</f>
        <v>0</v>
      </c>
      <c r="H76" s="31">
        <f t="shared" ref="H76" si="445">M76+R76+W76+AB76+AG76+AL76+AQ76+AV76+BA76</f>
        <v>3420.5</v>
      </c>
      <c r="I76" s="31">
        <f t="shared" ref="I76" si="446">N76+S76+X76+AC76+AH76+AM76+AR76+AW76+BB76</f>
        <v>0</v>
      </c>
      <c r="J76" s="32">
        <f>M76</f>
        <v>1441.9</v>
      </c>
      <c r="K76" s="33">
        <v>0</v>
      </c>
      <c r="L76" s="33">
        <v>0</v>
      </c>
      <c r="M76" s="32">
        <v>1441.9</v>
      </c>
      <c r="N76" s="33">
        <v>0</v>
      </c>
      <c r="O76" s="32">
        <f>R76</f>
        <v>1978.6</v>
      </c>
      <c r="P76" s="33">
        <v>0</v>
      </c>
      <c r="Q76" s="33">
        <v>0</v>
      </c>
      <c r="R76" s="44">
        <f>1122.1+856.5</f>
        <v>1978.6</v>
      </c>
      <c r="S76" s="33">
        <v>0</v>
      </c>
      <c r="T76" s="39">
        <f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49.5" x14ac:dyDescent="0.25">
      <c r="A77" s="28" t="s">
        <v>176</v>
      </c>
      <c r="B77" s="29" t="s">
        <v>352</v>
      </c>
      <c r="C77" s="30" t="s">
        <v>24</v>
      </c>
      <c r="D77" s="30" t="s">
        <v>359</v>
      </c>
      <c r="E77" s="31">
        <f t="shared" ref="E77" si="447">J77+O77+T77+Y77+AD77+AI77+AN77+AS77+AX77</f>
        <v>3425.8</v>
      </c>
      <c r="F77" s="31">
        <f t="shared" ref="F77" si="448">K77+P77+U77+Z77+AE77+AJ77+AO77+AT77+AY77</f>
        <v>0</v>
      </c>
      <c r="G77" s="31">
        <f t="shared" ref="G77" si="449">L77+Q77+V77+AA77+AF77+AK77+AP77+AU77+AZ77</f>
        <v>0</v>
      </c>
      <c r="H77" s="31">
        <f t="shared" ref="H77" si="450">M77+R77+W77+AB77+AG77+AL77+AQ77+AV77+BA77</f>
        <v>3425.8</v>
      </c>
      <c r="I77" s="31">
        <f t="shared" ref="I77" si="451">N77+S77+X77+AC77+AH77+AM77+AR77+AW77+BB77</f>
        <v>0</v>
      </c>
      <c r="J77" s="33">
        <f>M77</f>
        <v>0</v>
      </c>
      <c r="K77" s="33">
        <v>0</v>
      </c>
      <c r="L77" s="33">
        <v>0</v>
      </c>
      <c r="M77" s="33">
        <v>0</v>
      </c>
      <c r="N77" s="33">
        <v>0</v>
      </c>
      <c r="O77" s="32">
        <f t="shared" ref="O77" si="452">R77</f>
        <v>723.5</v>
      </c>
      <c r="P77" s="33">
        <v>0</v>
      </c>
      <c r="Q77" s="33">
        <v>0</v>
      </c>
      <c r="R77" s="44">
        <f>438+285.5</f>
        <v>723.5</v>
      </c>
      <c r="S77" s="33">
        <v>0</v>
      </c>
      <c r="T77" s="39">
        <f t="shared" ref="T77:T82" si="453"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ref="Y77:Y82" si="454"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f t="shared" ref="AD77:AD82" si="455">SUM(AE77:AH77)</f>
        <v>2702.3</v>
      </c>
      <c r="AE77" s="33">
        <v>0</v>
      </c>
      <c r="AF77" s="33">
        <v>0</v>
      </c>
      <c r="AG77" s="33">
        <f>1069.9+1632.4</f>
        <v>2702.3</v>
      </c>
      <c r="AH77" s="33">
        <v>0</v>
      </c>
      <c r="AI77" s="39">
        <f t="shared" ref="AI77:AI82" si="456"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ref="AN77:AN82" si="457"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ref="AS77:AS82" si="458"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ref="AX77:AX82" si="459"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ref="BC77:BC82" si="460"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ref="BH77:BH82" si="461"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177</v>
      </c>
      <c r="B78" s="29" t="s">
        <v>145</v>
      </c>
      <c r="C78" s="30" t="s">
        <v>24</v>
      </c>
      <c r="D78" s="30" t="s">
        <v>38</v>
      </c>
      <c r="E78" s="31">
        <f t="shared" ref="E78" si="462">J78+O78+T78+Y78+AD78+AI78+AN78+AS78+AX78</f>
        <v>796.7</v>
      </c>
      <c r="F78" s="31">
        <f t="shared" ref="F78" si="463">K78+P78+U78+Z78+AE78+AJ78+AO78+AT78+AY78</f>
        <v>0</v>
      </c>
      <c r="G78" s="31">
        <f t="shared" ref="G78" si="464">L78+Q78+V78+AA78+AF78+AK78+AP78+AU78+AZ78</f>
        <v>0</v>
      </c>
      <c r="H78" s="31">
        <f t="shared" ref="H78" si="465">M78+R78+W78+AB78+AG78+AL78+AQ78+AV78+BA78</f>
        <v>796.7</v>
      </c>
      <c r="I78" s="31">
        <f t="shared" ref="I78" si="466">N78+S78+X78+AC78+AH78+AM78+AR78+AW78+BB78</f>
        <v>0</v>
      </c>
      <c r="J78" s="32">
        <f t="shared" ref="J78" si="467">M78</f>
        <v>796.7</v>
      </c>
      <c r="K78" s="33">
        <v>0</v>
      </c>
      <c r="L78" s="33">
        <v>0</v>
      </c>
      <c r="M78" s="32">
        <v>796.7</v>
      </c>
      <c r="N78" s="33">
        <v>0</v>
      </c>
      <c r="O78" s="33">
        <f t="shared" ref="O78" si="468">R78</f>
        <v>0</v>
      </c>
      <c r="P78" s="33">
        <v>0</v>
      </c>
      <c r="Q78" s="33">
        <v>0</v>
      </c>
      <c r="R78" s="44">
        <v>0</v>
      </c>
      <c r="S78" s="33">
        <v>0</v>
      </c>
      <c r="T78" s="33">
        <f t="shared" si="453"/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si="454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55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56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57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58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59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60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61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52.5" customHeight="1" x14ac:dyDescent="0.25">
      <c r="A79" s="28" t="s">
        <v>178</v>
      </c>
      <c r="B79" s="29" t="s">
        <v>264</v>
      </c>
      <c r="C79" s="30" t="s">
        <v>24</v>
      </c>
      <c r="D79" s="30" t="s">
        <v>38</v>
      </c>
      <c r="E79" s="31">
        <f t="shared" ref="E79" si="469">J79+O79+T79+Y79+AD79+AI79+AN79+AS79+AX79</f>
        <v>2335.8000000000002</v>
      </c>
      <c r="F79" s="31">
        <f t="shared" ref="F79" si="470">K79+P79+U79+Z79+AE79+AJ79+AO79+AT79+AY79</f>
        <v>0</v>
      </c>
      <c r="G79" s="31">
        <f t="shared" ref="G79" si="471">L79+Q79+V79+AA79+AF79+AK79+AP79+AU79+AZ79</f>
        <v>0</v>
      </c>
      <c r="H79" s="31">
        <f t="shared" ref="H79" si="472">M79+R79+W79+AB79+AG79+AL79+AQ79+AV79+BA79</f>
        <v>2335.8000000000002</v>
      </c>
      <c r="I79" s="31">
        <f t="shared" ref="I79" si="473">N79+S79+X79+AC79+AH79+AM79+AR79+AW79+BB79</f>
        <v>0</v>
      </c>
      <c r="J79" s="33">
        <f>M79</f>
        <v>0</v>
      </c>
      <c r="K79" s="33">
        <v>0</v>
      </c>
      <c r="L79" s="33">
        <v>0</v>
      </c>
      <c r="M79" s="33">
        <f>5400-5400</f>
        <v>0</v>
      </c>
      <c r="N79" s="33">
        <v>0</v>
      </c>
      <c r="O79" s="32">
        <f t="shared" ref="O79" si="474">R79</f>
        <v>1818.4</v>
      </c>
      <c r="P79" s="33">
        <v>0</v>
      </c>
      <c r="Q79" s="33">
        <v>0</v>
      </c>
      <c r="R79" s="44">
        <f>779.2+713.7+325.5</f>
        <v>1818.4</v>
      </c>
      <c r="S79" s="33">
        <v>0</v>
      </c>
      <c r="T79" s="33">
        <f t="shared" si="453"/>
        <v>517.4</v>
      </c>
      <c r="U79" s="33">
        <v>0</v>
      </c>
      <c r="V79" s="33">
        <v>0</v>
      </c>
      <c r="W79" s="33">
        <v>517.4</v>
      </c>
      <c r="X79" s="33">
        <v>0</v>
      </c>
      <c r="Y79" s="39">
        <f t="shared" si="454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55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56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57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58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59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60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61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33" x14ac:dyDescent="0.25">
      <c r="A80" s="28" t="s">
        <v>179</v>
      </c>
      <c r="B80" s="29" t="s">
        <v>68</v>
      </c>
      <c r="C80" s="30" t="s">
        <v>24</v>
      </c>
      <c r="D80" s="30" t="s">
        <v>38</v>
      </c>
      <c r="E80" s="31">
        <f t="shared" ref="E80" si="475">J80+O80+T80+Y80+AD80+AI80+AN80+AS80+AX80</f>
        <v>1686.1</v>
      </c>
      <c r="F80" s="31">
        <f t="shared" ref="F80" si="476">K80+P80+U80+Z80+AE80+AJ80+AO80+AT80+AY80</f>
        <v>0</v>
      </c>
      <c r="G80" s="31">
        <f t="shared" ref="G80" si="477">L80+Q80+V80+AA80+AF80+AK80+AP80+AU80+AZ80</f>
        <v>0</v>
      </c>
      <c r="H80" s="31">
        <f t="shared" ref="H80" si="478">M80+R80+W80+AB80+AG80+AL80+AQ80+AV80+BA80</f>
        <v>1686.1</v>
      </c>
      <c r="I80" s="31">
        <f t="shared" ref="I80" si="479">N80+S80+X80+AC80+AH80+AM80+AR80+AW80+BB80</f>
        <v>0</v>
      </c>
      <c r="J80" s="32">
        <f>M80</f>
        <v>700</v>
      </c>
      <c r="K80" s="33">
        <v>0</v>
      </c>
      <c r="L80" s="33">
        <v>0</v>
      </c>
      <c r="M80" s="32">
        <f>2219.1-1519.1</f>
        <v>700</v>
      </c>
      <c r="N80" s="33">
        <v>0</v>
      </c>
      <c r="O80" s="40">
        <f>R80</f>
        <v>986.1</v>
      </c>
      <c r="P80" s="33">
        <v>0</v>
      </c>
      <c r="Q80" s="33">
        <v>0</v>
      </c>
      <c r="R80" s="44">
        <v>986.1</v>
      </c>
      <c r="S80" s="33">
        <v>0</v>
      </c>
      <c r="T80" s="33">
        <f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180</v>
      </c>
      <c r="B81" s="29" t="s">
        <v>76</v>
      </c>
      <c r="C81" s="30" t="s">
        <v>24</v>
      </c>
      <c r="D81" s="30" t="s">
        <v>38</v>
      </c>
      <c r="E81" s="31">
        <f t="shared" ref="E81" si="480">J81+O81+T81+Y81+AD81+AI81+AN81+AS81+AX81</f>
        <v>1628.5</v>
      </c>
      <c r="F81" s="31">
        <f t="shared" ref="F81" si="481">K81+P81+U81+Z81+AE81+AJ81+AO81+AT81+AY81</f>
        <v>0</v>
      </c>
      <c r="G81" s="31">
        <f t="shared" ref="G81" si="482">L81+Q81+V81+AA81+AF81+AK81+AP81+AU81+AZ81</f>
        <v>0</v>
      </c>
      <c r="H81" s="31">
        <f t="shared" ref="H81" si="483">M81+R81+W81+AB81+AG81+AL81+AQ81+AV81+BA81</f>
        <v>1628.5</v>
      </c>
      <c r="I81" s="31">
        <f t="shared" ref="I81" si="484">N81+S81+X81+AC81+AH81+AM81+AR81+AW81+BB81</f>
        <v>0</v>
      </c>
      <c r="J81" s="32">
        <f t="shared" ref="J81" si="485">M81</f>
        <v>264.39999999999998</v>
      </c>
      <c r="K81" s="33">
        <v>0</v>
      </c>
      <c r="L81" s="33">
        <v>0</v>
      </c>
      <c r="M81" s="32">
        <v>264.39999999999998</v>
      </c>
      <c r="N81" s="33">
        <v>0</v>
      </c>
      <c r="O81" s="33">
        <f t="shared" ref="O81" si="486">R81</f>
        <v>1033.0999999999999</v>
      </c>
      <c r="P81" s="33">
        <v>0</v>
      </c>
      <c r="Q81" s="33">
        <v>0</v>
      </c>
      <c r="R81" s="44">
        <f>1522.8-489.7</f>
        <v>1033.0999999999999</v>
      </c>
      <c r="S81" s="33">
        <v>0</v>
      </c>
      <c r="T81" s="33">
        <f t="shared" si="453"/>
        <v>331</v>
      </c>
      <c r="U81" s="33">
        <v>0</v>
      </c>
      <c r="V81" s="33">
        <v>0</v>
      </c>
      <c r="W81" s="33">
        <v>331</v>
      </c>
      <c r="X81" s="33">
        <v>0</v>
      </c>
      <c r="Y81" s="39">
        <f t="shared" si="454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5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6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7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8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9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60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1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49.5" x14ac:dyDescent="0.25">
      <c r="A82" s="28" t="s">
        <v>181</v>
      </c>
      <c r="B82" s="29" t="s">
        <v>256</v>
      </c>
      <c r="C82" s="30" t="s">
        <v>24</v>
      </c>
      <c r="D82" s="30" t="s">
        <v>38</v>
      </c>
      <c r="E82" s="31">
        <f t="shared" ref="E82" si="487">J82+O82+T82+Y82+AD82+AI82+AN82+AS82+AX82</f>
        <v>246</v>
      </c>
      <c r="F82" s="31">
        <f t="shared" ref="F82" si="488">K82+P82+U82+Z82+AE82+AJ82+AO82+AT82+AY82</f>
        <v>0</v>
      </c>
      <c r="G82" s="31">
        <f t="shared" ref="G82" si="489">L82+Q82+V82+AA82+AF82+AK82+AP82+AU82+AZ82</f>
        <v>0</v>
      </c>
      <c r="H82" s="31">
        <f t="shared" ref="H82" si="490">M82+R82+W82+AB82+AG82+AL82+AQ82+AV82+BA82</f>
        <v>246</v>
      </c>
      <c r="I82" s="31">
        <f t="shared" ref="I82" si="491">N82+S82+X82+AC82+AH82+AM82+AR82+AW82+BB82</f>
        <v>0</v>
      </c>
      <c r="J82" s="32">
        <f>M82</f>
        <v>181</v>
      </c>
      <c r="K82" s="33">
        <v>0</v>
      </c>
      <c r="L82" s="33">
        <v>0</v>
      </c>
      <c r="M82" s="32">
        <v>181</v>
      </c>
      <c r="N82" s="33">
        <v>0</v>
      </c>
      <c r="O82" s="32">
        <f t="shared" ref="O82" si="492">R82</f>
        <v>65</v>
      </c>
      <c r="P82" s="33">
        <v>0</v>
      </c>
      <c r="Q82" s="33">
        <v>0</v>
      </c>
      <c r="R82" s="44">
        <f>41.2+23.8</f>
        <v>65</v>
      </c>
      <c r="S82" s="33">
        <v>0</v>
      </c>
      <c r="T82" s="33">
        <f t="shared" si="453"/>
        <v>0</v>
      </c>
      <c r="U82" s="33">
        <v>0</v>
      </c>
      <c r="V82" s="33">
        <v>0</v>
      </c>
      <c r="W82" s="33">
        <v>0</v>
      </c>
      <c r="X82" s="33">
        <v>0</v>
      </c>
      <c r="Y82" s="39">
        <f t="shared" si="454"/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 t="shared" si="455"/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si="456"/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si="457"/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si="458"/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si="459"/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si="460"/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si="461"/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49.5" x14ac:dyDescent="0.25">
      <c r="A83" s="28" t="s">
        <v>182</v>
      </c>
      <c r="B83" s="29" t="s">
        <v>257</v>
      </c>
      <c r="C83" s="30" t="s">
        <v>24</v>
      </c>
      <c r="D83" s="30" t="s">
        <v>38</v>
      </c>
      <c r="E83" s="31">
        <f t="shared" ref="E83" si="493">J83+O83+T83+Y83+AD83+AI83+AN83+AS83+AX83</f>
        <v>698.1</v>
      </c>
      <c r="F83" s="31">
        <f t="shared" ref="F83" si="494">K83+P83+U83+Z83+AE83+AJ83+AO83+AT83+AY83</f>
        <v>0</v>
      </c>
      <c r="G83" s="31">
        <f t="shared" ref="G83" si="495">L83+Q83+V83+AA83+AF83+AK83+AP83+AU83+AZ83</f>
        <v>0</v>
      </c>
      <c r="H83" s="31">
        <f t="shared" ref="H83" si="496">M83+R83+W83+AB83+AG83+AL83+AQ83+AV83+BA83</f>
        <v>698.1</v>
      </c>
      <c r="I83" s="31">
        <f t="shared" ref="I83" si="497">N83+S83+X83+AC83+AH83+AM83+AR83+AW83+BB83</f>
        <v>0</v>
      </c>
      <c r="J83" s="32">
        <f t="shared" si="441"/>
        <v>698.1</v>
      </c>
      <c r="K83" s="33">
        <v>0</v>
      </c>
      <c r="L83" s="33">
        <v>0</v>
      </c>
      <c r="M83" s="32">
        <v>698.1</v>
      </c>
      <c r="N83" s="33">
        <v>0</v>
      </c>
      <c r="O83" s="40">
        <f t="shared" ref="O83" si="498">R83</f>
        <v>0</v>
      </c>
      <c r="P83" s="33">
        <v>0</v>
      </c>
      <c r="Q83" s="33">
        <v>0</v>
      </c>
      <c r="R83" s="40">
        <v>0</v>
      </c>
      <c r="S83" s="33">
        <v>0</v>
      </c>
      <c r="T83" s="33">
        <f t="shared" ref="T83:T84" si="499">SUM(U83:X83)</f>
        <v>0</v>
      </c>
      <c r="U83" s="33">
        <v>0</v>
      </c>
      <c r="V83" s="33">
        <v>0</v>
      </c>
      <c r="W83" s="33">
        <v>0</v>
      </c>
      <c r="X83" s="33">
        <v>0</v>
      </c>
      <c r="Y83" s="39">
        <f t="shared" ref="Y83:Y84" si="500">SUM(Z83:AC83)</f>
        <v>0</v>
      </c>
      <c r="Z83" s="33">
        <v>0</v>
      </c>
      <c r="AA83" s="33">
        <v>0</v>
      </c>
      <c r="AB83" s="33">
        <v>0</v>
      </c>
      <c r="AC83" s="33">
        <v>0</v>
      </c>
      <c r="AD83" s="39">
        <f t="shared" ref="AD83:AD84" si="501">SUM(AE83:AH83)</f>
        <v>0</v>
      </c>
      <c r="AE83" s="33">
        <v>0</v>
      </c>
      <c r="AF83" s="33">
        <v>0</v>
      </c>
      <c r="AG83" s="33">
        <v>0</v>
      </c>
      <c r="AH83" s="33">
        <v>0</v>
      </c>
      <c r="AI83" s="39">
        <f t="shared" ref="AI83:AI84" si="502">SUM(AJ83:AM83)</f>
        <v>0</v>
      </c>
      <c r="AJ83" s="33">
        <v>0</v>
      </c>
      <c r="AK83" s="33">
        <v>0</v>
      </c>
      <c r="AL83" s="33">
        <v>0</v>
      </c>
      <c r="AM83" s="33">
        <v>0</v>
      </c>
      <c r="AN83" s="39">
        <f t="shared" ref="AN83:AN84" si="503">SUM(AO83:AR83)</f>
        <v>0</v>
      </c>
      <c r="AO83" s="33">
        <v>0</v>
      </c>
      <c r="AP83" s="33">
        <v>0</v>
      </c>
      <c r="AQ83" s="33">
        <v>0</v>
      </c>
      <c r="AR83" s="33">
        <v>0</v>
      </c>
      <c r="AS83" s="39">
        <f t="shared" ref="AS83:AS84" si="504">SUM(AT83:AW83)</f>
        <v>0</v>
      </c>
      <c r="AT83" s="33">
        <v>0</v>
      </c>
      <c r="AU83" s="33">
        <v>0</v>
      </c>
      <c r="AV83" s="33">
        <v>0</v>
      </c>
      <c r="AW83" s="33">
        <v>0</v>
      </c>
      <c r="AX83" s="39">
        <f t="shared" ref="AX83:AX84" si="505">SUM(AY83:BB83)</f>
        <v>0</v>
      </c>
      <c r="AY83" s="33">
        <v>0</v>
      </c>
      <c r="AZ83" s="33">
        <v>0</v>
      </c>
      <c r="BA83" s="33">
        <v>0</v>
      </c>
      <c r="BB83" s="33">
        <v>0</v>
      </c>
      <c r="BC83" s="39">
        <f t="shared" ref="BC83:BC84" si="506">SUM(BD83:BG83)</f>
        <v>0</v>
      </c>
      <c r="BD83" s="33">
        <v>0</v>
      </c>
      <c r="BE83" s="33">
        <v>0</v>
      </c>
      <c r="BF83" s="33">
        <v>0</v>
      </c>
      <c r="BG83" s="33">
        <v>0</v>
      </c>
      <c r="BH83" s="39">
        <f t="shared" ref="BH83:BH84" si="507">SUM(BI83:BL83)</f>
        <v>0</v>
      </c>
      <c r="BI83" s="33">
        <v>0</v>
      </c>
      <c r="BJ83" s="33">
        <v>0</v>
      </c>
      <c r="BK83" s="33">
        <v>0</v>
      </c>
      <c r="BL83" s="33">
        <v>0</v>
      </c>
    </row>
    <row r="84" spans="1:64" ht="33" x14ac:dyDescent="0.25">
      <c r="A84" s="28" t="s">
        <v>183</v>
      </c>
      <c r="B84" s="29" t="s">
        <v>146</v>
      </c>
      <c r="C84" s="30" t="s">
        <v>24</v>
      </c>
      <c r="D84" s="30" t="s">
        <v>38</v>
      </c>
      <c r="E84" s="31">
        <f t="shared" ref="E84" si="508">J84+O84+T84+Y84+AD84+AI84+AN84+AS84+AX84</f>
        <v>163</v>
      </c>
      <c r="F84" s="31">
        <f t="shared" ref="F84" si="509">K84+P84+U84+Z84+AE84+AJ84+AO84+AT84+AY84</f>
        <v>0</v>
      </c>
      <c r="G84" s="31">
        <f t="shared" ref="G84" si="510">L84+Q84+V84+AA84+AF84+AK84+AP84+AU84+AZ84</f>
        <v>0</v>
      </c>
      <c r="H84" s="31">
        <f t="shared" ref="H84" si="511">M84+R84+W84+AB84+AG84+AL84+AQ84+AV84+BA84</f>
        <v>163</v>
      </c>
      <c r="I84" s="31">
        <f t="shared" ref="I84" si="512">N84+S84+X84+AC84+AH84+AM84+AR84+AW84+BB84</f>
        <v>0</v>
      </c>
      <c r="J84" s="32">
        <f t="shared" ref="J84" si="513">M84</f>
        <v>163</v>
      </c>
      <c r="K84" s="33">
        <v>0</v>
      </c>
      <c r="L84" s="33">
        <v>0</v>
      </c>
      <c r="M84" s="32">
        <v>163</v>
      </c>
      <c r="N84" s="33">
        <v>0</v>
      </c>
      <c r="O84" s="33">
        <f t="shared" ref="O84" si="514">R84</f>
        <v>0</v>
      </c>
      <c r="P84" s="33">
        <v>0</v>
      </c>
      <c r="Q84" s="33">
        <v>0</v>
      </c>
      <c r="R84" s="40">
        <v>0</v>
      </c>
      <c r="S84" s="33">
        <v>0</v>
      </c>
      <c r="T84" s="39">
        <f t="shared" si="499"/>
        <v>0</v>
      </c>
      <c r="U84" s="33">
        <v>0</v>
      </c>
      <c r="V84" s="33">
        <v>0</v>
      </c>
      <c r="W84" s="33">
        <v>0</v>
      </c>
      <c r="X84" s="33">
        <v>0</v>
      </c>
      <c r="Y84" s="39">
        <f t="shared" si="500"/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 t="shared" si="501"/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 t="shared" si="502"/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 t="shared" si="503"/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 t="shared" si="504"/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 t="shared" si="505"/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 t="shared" si="506"/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 t="shared" si="507"/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33" x14ac:dyDescent="0.25">
      <c r="A85" s="28" t="s">
        <v>216</v>
      </c>
      <c r="B85" s="29" t="s">
        <v>85</v>
      </c>
      <c r="C85" s="30" t="s">
        <v>24</v>
      </c>
      <c r="D85" s="30" t="s">
        <v>38</v>
      </c>
      <c r="E85" s="31">
        <f t="shared" ref="E85" si="515">J85+O85+T85+Y85+AD85+AI85+AN85+AS85+AX85</f>
        <v>412.3</v>
      </c>
      <c r="F85" s="31">
        <f t="shared" ref="F85" si="516">K85+P85+U85+Z85+AE85+AJ85+AO85+AT85+AY85</f>
        <v>0</v>
      </c>
      <c r="G85" s="31">
        <f t="shared" ref="G85" si="517">L85+Q85+V85+AA85+AF85+AK85+AP85+AU85+AZ85</f>
        <v>0</v>
      </c>
      <c r="H85" s="31">
        <f t="shared" ref="H85" si="518">M85+R85+W85+AB85+AG85+AL85+AQ85+AV85+BA85</f>
        <v>412.3</v>
      </c>
      <c r="I85" s="31">
        <f t="shared" ref="I85" si="519">N85+S85+X85+AC85+AH85+AM85+AR85+AW85+BB85</f>
        <v>0</v>
      </c>
      <c r="J85" s="50">
        <f t="shared" ref="J85" si="520">M85</f>
        <v>0</v>
      </c>
      <c r="K85" s="33">
        <v>0</v>
      </c>
      <c r="L85" s="33">
        <v>0</v>
      </c>
      <c r="M85" s="50">
        <v>0</v>
      </c>
      <c r="N85" s="33">
        <v>0</v>
      </c>
      <c r="O85" s="33">
        <f t="shared" ref="O85" si="521">R85</f>
        <v>146</v>
      </c>
      <c r="P85" s="33">
        <v>0</v>
      </c>
      <c r="Q85" s="33">
        <v>0</v>
      </c>
      <c r="R85" s="41">
        <v>146</v>
      </c>
      <c r="S85" s="33">
        <v>0</v>
      </c>
      <c r="T85" s="39">
        <f t="shared" ref="T85" si="522">SUM(U85:X85)</f>
        <v>0</v>
      </c>
      <c r="U85" s="33">
        <v>0</v>
      </c>
      <c r="V85" s="33">
        <v>0</v>
      </c>
      <c r="W85" s="33">
        <v>0</v>
      </c>
      <c r="X85" s="33">
        <v>0</v>
      </c>
      <c r="Y85" s="33">
        <f t="shared" ref="Y85" si="523">SUM(Z85:AC85)</f>
        <v>266.3</v>
      </c>
      <c r="Z85" s="33">
        <v>0</v>
      </c>
      <c r="AA85" s="33">
        <v>0</v>
      </c>
      <c r="AB85" s="33">
        <v>266.3</v>
      </c>
      <c r="AC85" s="33">
        <v>0</v>
      </c>
      <c r="AD85" s="39">
        <f t="shared" ref="AD85" si="524"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 t="shared" ref="AI85" si="525"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 t="shared" ref="AN85" si="526"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 t="shared" ref="AS85" si="527"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 t="shared" ref="AX85" si="528"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 t="shared" ref="BC85" si="529"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 t="shared" ref="BH85" si="530"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39.75" customHeight="1" x14ac:dyDescent="0.25">
      <c r="A86" s="28" t="s">
        <v>304</v>
      </c>
      <c r="B86" s="96" t="s">
        <v>303</v>
      </c>
      <c r="C86" s="97"/>
      <c r="D86" s="98"/>
      <c r="E86" s="39">
        <f>SUM(E87)</f>
        <v>773.2</v>
      </c>
      <c r="F86" s="39">
        <f t="shared" ref="F86:BL86" si="531">SUM(F87)</f>
        <v>0</v>
      </c>
      <c r="G86" s="39">
        <f t="shared" si="531"/>
        <v>589</v>
      </c>
      <c r="H86" s="39">
        <f t="shared" si="531"/>
        <v>184.2</v>
      </c>
      <c r="I86" s="39">
        <f t="shared" si="531"/>
        <v>0</v>
      </c>
      <c r="J86" s="39">
        <f t="shared" si="531"/>
        <v>0</v>
      </c>
      <c r="K86" s="39">
        <f t="shared" si="531"/>
        <v>0</v>
      </c>
      <c r="L86" s="39">
        <f t="shared" si="531"/>
        <v>0</v>
      </c>
      <c r="M86" s="39">
        <f t="shared" si="531"/>
        <v>0</v>
      </c>
      <c r="N86" s="39">
        <f t="shared" si="531"/>
        <v>0</v>
      </c>
      <c r="O86" s="39">
        <f t="shared" si="531"/>
        <v>0</v>
      </c>
      <c r="P86" s="39">
        <f t="shared" si="531"/>
        <v>0</v>
      </c>
      <c r="Q86" s="39">
        <f t="shared" si="531"/>
        <v>0</v>
      </c>
      <c r="R86" s="39">
        <f t="shared" si="531"/>
        <v>0</v>
      </c>
      <c r="S86" s="39">
        <f t="shared" si="531"/>
        <v>0</v>
      </c>
      <c r="T86" s="39">
        <f t="shared" si="531"/>
        <v>773.2</v>
      </c>
      <c r="U86" s="39">
        <f t="shared" si="531"/>
        <v>0</v>
      </c>
      <c r="V86" s="39">
        <f t="shared" si="531"/>
        <v>589</v>
      </c>
      <c r="W86" s="39">
        <f t="shared" si="531"/>
        <v>184.2</v>
      </c>
      <c r="X86" s="39">
        <f t="shared" si="531"/>
        <v>0</v>
      </c>
      <c r="Y86" s="39">
        <f t="shared" si="531"/>
        <v>0</v>
      </c>
      <c r="Z86" s="39">
        <f t="shared" si="531"/>
        <v>0</v>
      </c>
      <c r="AA86" s="39">
        <f t="shared" si="531"/>
        <v>0</v>
      </c>
      <c r="AB86" s="39">
        <f t="shared" si="531"/>
        <v>0</v>
      </c>
      <c r="AC86" s="39">
        <f t="shared" si="531"/>
        <v>0</v>
      </c>
      <c r="AD86" s="39">
        <f t="shared" si="531"/>
        <v>0</v>
      </c>
      <c r="AE86" s="39">
        <f t="shared" si="531"/>
        <v>0</v>
      </c>
      <c r="AF86" s="39">
        <f t="shared" si="531"/>
        <v>0</v>
      </c>
      <c r="AG86" s="39">
        <f t="shared" si="531"/>
        <v>0</v>
      </c>
      <c r="AH86" s="39">
        <f t="shared" si="531"/>
        <v>0</v>
      </c>
      <c r="AI86" s="39">
        <f t="shared" si="531"/>
        <v>0</v>
      </c>
      <c r="AJ86" s="39">
        <f t="shared" si="531"/>
        <v>0</v>
      </c>
      <c r="AK86" s="39">
        <f t="shared" si="531"/>
        <v>0</v>
      </c>
      <c r="AL86" s="39">
        <f t="shared" si="531"/>
        <v>0</v>
      </c>
      <c r="AM86" s="39">
        <f t="shared" si="531"/>
        <v>0</v>
      </c>
      <c r="AN86" s="39">
        <f t="shared" si="531"/>
        <v>0</v>
      </c>
      <c r="AO86" s="39">
        <f t="shared" si="531"/>
        <v>0</v>
      </c>
      <c r="AP86" s="39">
        <f t="shared" si="531"/>
        <v>0</v>
      </c>
      <c r="AQ86" s="39">
        <f t="shared" si="531"/>
        <v>0</v>
      </c>
      <c r="AR86" s="39">
        <f t="shared" si="531"/>
        <v>0</v>
      </c>
      <c r="AS86" s="39">
        <f t="shared" si="531"/>
        <v>0</v>
      </c>
      <c r="AT86" s="39">
        <f t="shared" si="531"/>
        <v>0</v>
      </c>
      <c r="AU86" s="39">
        <f t="shared" si="531"/>
        <v>0</v>
      </c>
      <c r="AV86" s="39">
        <f t="shared" si="531"/>
        <v>0</v>
      </c>
      <c r="AW86" s="39">
        <f t="shared" si="531"/>
        <v>0</v>
      </c>
      <c r="AX86" s="39">
        <f t="shared" si="531"/>
        <v>0</v>
      </c>
      <c r="AY86" s="39">
        <f t="shared" si="531"/>
        <v>0</v>
      </c>
      <c r="AZ86" s="39">
        <f t="shared" si="531"/>
        <v>0</v>
      </c>
      <c r="BA86" s="39">
        <f t="shared" si="531"/>
        <v>0</v>
      </c>
      <c r="BB86" s="39">
        <f t="shared" si="531"/>
        <v>0</v>
      </c>
      <c r="BC86" s="39">
        <f t="shared" si="531"/>
        <v>0</v>
      </c>
      <c r="BD86" s="39">
        <f t="shared" si="531"/>
        <v>0</v>
      </c>
      <c r="BE86" s="39">
        <f t="shared" si="531"/>
        <v>0</v>
      </c>
      <c r="BF86" s="39">
        <f t="shared" si="531"/>
        <v>0</v>
      </c>
      <c r="BG86" s="39">
        <f t="shared" si="531"/>
        <v>0</v>
      </c>
      <c r="BH86" s="39">
        <f t="shared" si="531"/>
        <v>0</v>
      </c>
      <c r="BI86" s="39">
        <f t="shared" si="531"/>
        <v>0</v>
      </c>
      <c r="BJ86" s="39">
        <f t="shared" si="531"/>
        <v>0</v>
      </c>
      <c r="BK86" s="39">
        <f t="shared" si="531"/>
        <v>0</v>
      </c>
      <c r="BL86" s="39">
        <f t="shared" si="531"/>
        <v>0</v>
      </c>
    </row>
    <row r="87" spans="1:64" ht="42" customHeight="1" x14ac:dyDescent="0.25">
      <c r="A87" s="28" t="s">
        <v>305</v>
      </c>
      <c r="B87" s="104" t="s">
        <v>310</v>
      </c>
      <c r="C87" s="105"/>
      <c r="D87" s="106"/>
      <c r="E87" s="31">
        <f>J87+O87+T87+Y87+AD87+AI87+AN87+AS87+AX87</f>
        <v>773.2</v>
      </c>
      <c r="F87" s="31">
        <f t="shared" ref="F87:F88" si="532">K87+P87+U87+Z87+AE87+AJ87+AO87+AT87+AY87</f>
        <v>0</v>
      </c>
      <c r="G87" s="31">
        <f t="shared" ref="G87:G88" si="533">L87+Q87+V87+AA87+AF87+AK87+AP87+AU87+AZ87</f>
        <v>589</v>
      </c>
      <c r="H87" s="31">
        <f t="shared" ref="H87:H88" si="534">M87+R87+W87+AB87+AG87+AL87+AQ87+AV87+BA87</f>
        <v>184.2</v>
      </c>
      <c r="I87" s="31">
        <f t="shared" ref="I87:I88" si="535">N87+S87+X87+AC87+AH87+AM87+AR87+AW87+BB87</f>
        <v>0</v>
      </c>
      <c r="J87" s="33">
        <f t="shared" ref="J87" si="536">M87</f>
        <v>0</v>
      </c>
      <c r="K87" s="33">
        <v>0</v>
      </c>
      <c r="L87" s="33">
        <v>0</v>
      </c>
      <c r="M87" s="33">
        <v>0</v>
      </c>
      <c r="N87" s="33">
        <v>0</v>
      </c>
      <c r="O87" s="53">
        <f>R87</f>
        <v>0</v>
      </c>
      <c r="P87" s="33">
        <v>0</v>
      </c>
      <c r="Q87" s="33">
        <v>0</v>
      </c>
      <c r="R87" s="44">
        <v>0</v>
      </c>
      <c r="S87" s="33">
        <v>0</v>
      </c>
      <c r="T87" s="33">
        <f t="shared" ref="T87" si="537">T88+T89</f>
        <v>773.2</v>
      </c>
      <c r="U87" s="33">
        <f t="shared" ref="U87" si="538">U88+U89</f>
        <v>0</v>
      </c>
      <c r="V87" s="33">
        <f t="shared" ref="V87" si="539">V88+V89</f>
        <v>589</v>
      </c>
      <c r="W87" s="33">
        <f t="shared" ref="W87" si="540">W88+W89</f>
        <v>184.2</v>
      </c>
      <c r="X87" s="33">
        <v>0</v>
      </c>
      <c r="Y87" s="39">
        <f>SUM(Z87:AC87)</f>
        <v>0</v>
      </c>
      <c r="Z87" s="33">
        <v>0</v>
      </c>
      <c r="AA87" s="33">
        <v>0</v>
      </c>
      <c r="AB87" s="33">
        <v>0</v>
      </c>
      <c r="AC87" s="33">
        <v>0</v>
      </c>
      <c r="AD87" s="39">
        <f>SUM(AE87:AH87)</f>
        <v>0</v>
      </c>
      <c r="AE87" s="33">
        <v>0</v>
      </c>
      <c r="AF87" s="33">
        <v>0</v>
      </c>
      <c r="AG87" s="33">
        <v>0</v>
      </c>
      <c r="AH87" s="33">
        <v>0</v>
      </c>
      <c r="AI87" s="39">
        <f>SUM(AJ87:AM87)</f>
        <v>0</v>
      </c>
      <c r="AJ87" s="33">
        <v>0</v>
      </c>
      <c r="AK87" s="33">
        <v>0</v>
      </c>
      <c r="AL87" s="33">
        <v>0</v>
      </c>
      <c r="AM87" s="33">
        <v>0</v>
      </c>
      <c r="AN87" s="39">
        <f>SUM(AO87:AR87)</f>
        <v>0</v>
      </c>
      <c r="AO87" s="33">
        <v>0</v>
      </c>
      <c r="AP87" s="33">
        <v>0</v>
      </c>
      <c r="AQ87" s="33">
        <v>0</v>
      </c>
      <c r="AR87" s="33">
        <v>0</v>
      </c>
      <c r="AS87" s="39">
        <f>SUM(AT87:AW87)</f>
        <v>0</v>
      </c>
      <c r="AT87" s="33">
        <v>0</v>
      </c>
      <c r="AU87" s="33">
        <v>0</v>
      </c>
      <c r="AV87" s="33">
        <v>0</v>
      </c>
      <c r="AW87" s="33">
        <v>0</v>
      </c>
      <c r="AX87" s="39">
        <f>SUM(AY87:BB87)</f>
        <v>0</v>
      </c>
      <c r="AY87" s="33">
        <v>0</v>
      </c>
      <c r="AZ87" s="33">
        <v>0</v>
      </c>
      <c r="BA87" s="33">
        <v>0</v>
      </c>
      <c r="BB87" s="33">
        <v>0</v>
      </c>
      <c r="BC87" s="39">
        <f>SUM(BD87:BG87)</f>
        <v>0</v>
      </c>
      <c r="BD87" s="33">
        <v>0</v>
      </c>
      <c r="BE87" s="33">
        <v>0</v>
      </c>
      <c r="BF87" s="33">
        <v>0</v>
      </c>
      <c r="BG87" s="33">
        <v>0</v>
      </c>
      <c r="BH87" s="39">
        <f>SUM(BI87:BL87)</f>
        <v>0</v>
      </c>
      <c r="BI87" s="33">
        <v>0</v>
      </c>
      <c r="BJ87" s="33">
        <v>0</v>
      </c>
      <c r="BK87" s="33">
        <v>0</v>
      </c>
      <c r="BL87" s="33">
        <v>0</v>
      </c>
    </row>
    <row r="88" spans="1:64" ht="49.5" x14ac:dyDescent="0.25">
      <c r="A88" s="28" t="s">
        <v>312</v>
      </c>
      <c r="B88" s="29" t="s">
        <v>311</v>
      </c>
      <c r="C88" s="30" t="s">
        <v>24</v>
      </c>
      <c r="D88" s="30" t="s">
        <v>38</v>
      </c>
      <c r="E88" s="31">
        <f t="shared" ref="E88" si="541">J88+O88+T88+Y88+AD88+AI88+AN88+AS88+AX88</f>
        <v>489.7</v>
      </c>
      <c r="F88" s="31">
        <f t="shared" si="532"/>
        <v>0</v>
      </c>
      <c r="G88" s="31">
        <f t="shared" si="533"/>
        <v>373</v>
      </c>
      <c r="H88" s="31">
        <f t="shared" si="534"/>
        <v>116.7</v>
      </c>
      <c r="I88" s="31">
        <f t="shared" si="535"/>
        <v>0</v>
      </c>
      <c r="J88" s="53">
        <f>M88</f>
        <v>0</v>
      </c>
      <c r="K88" s="33">
        <v>0</v>
      </c>
      <c r="L88" s="33">
        <v>0</v>
      </c>
      <c r="M88" s="53">
        <v>0</v>
      </c>
      <c r="N88" s="33">
        <v>0</v>
      </c>
      <c r="O88" s="53">
        <f>R88</f>
        <v>0</v>
      </c>
      <c r="P88" s="33">
        <v>0</v>
      </c>
      <c r="Q88" s="33">
        <v>0</v>
      </c>
      <c r="R88" s="44">
        <v>0</v>
      </c>
      <c r="S88" s="33">
        <v>0</v>
      </c>
      <c r="T88" s="33">
        <f>SUM(U88:X88)</f>
        <v>489.7</v>
      </c>
      <c r="U88" s="33">
        <v>0</v>
      </c>
      <c r="V88" s="33">
        <v>373</v>
      </c>
      <c r="W88" s="33">
        <v>116.7</v>
      </c>
      <c r="X88" s="33">
        <v>0</v>
      </c>
      <c r="Y88" s="39">
        <f>SUM(Z88:AC88)</f>
        <v>0</v>
      </c>
      <c r="Z88" s="33">
        <v>0</v>
      </c>
      <c r="AA88" s="33">
        <v>0</v>
      </c>
      <c r="AB88" s="33">
        <v>0</v>
      </c>
      <c r="AC88" s="33">
        <v>0</v>
      </c>
      <c r="AD88" s="39">
        <f>SUM(AE88:AH88)</f>
        <v>0</v>
      </c>
      <c r="AE88" s="33">
        <v>0</v>
      </c>
      <c r="AF88" s="33">
        <v>0</v>
      </c>
      <c r="AG88" s="33">
        <v>0</v>
      </c>
      <c r="AH88" s="33">
        <v>0</v>
      </c>
      <c r="AI88" s="39">
        <f>SUM(AJ88:AM88)</f>
        <v>0</v>
      </c>
      <c r="AJ88" s="33">
        <v>0</v>
      </c>
      <c r="AK88" s="33">
        <v>0</v>
      </c>
      <c r="AL88" s="33">
        <v>0</v>
      </c>
      <c r="AM88" s="33">
        <v>0</v>
      </c>
      <c r="AN88" s="39">
        <f>SUM(AO88:AR88)</f>
        <v>0</v>
      </c>
      <c r="AO88" s="33">
        <v>0</v>
      </c>
      <c r="AP88" s="33">
        <v>0</v>
      </c>
      <c r="AQ88" s="33">
        <v>0</v>
      </c>
      <c r="AR88" s="33">
        <v>0</v>
      </c>
      <c r="AS88" s="39">
        <f>SUM(AT88:AW88)</f>
        <v>0</v>
      </c>
      <c r="AT88" s="33">
        <v>0</v>
      </c>
      <c r="AU88" s="33">
        <v>0</v>
      </c>
      <c r="AV88" s="33">
        <v>0</v>
      </c>
      <c r="AW88" s="33">
        <v>0</v>
      </c>
      <c r="AX88" s="39">
        <f>SUM(AY88:BB88)</f>
        <v>0</v>
      </c>
      <c r="AY88" s="33">
        <v>0</v>
      </c>
      <c r="AZ88" s="33">
        <v>0</v>
      </c>
      <c r="BA88" s="33">
        <v>0</v>
      </c>
      <c r="BB88" s="33">
        <v>0</v>
      </c>
      <c r="BC88" s="39">
        <f>SUM(BD88:BG88)</f>
        <v>0</v>
      </c>
      <c r="BD88" s="33">
        <v>0</v>
      </c>
      <c r="BE88" s="33">
        <v>0</v>
      </c>
      <c r="BF88" s="33">
        <v>0</v>
      </c>
      <c r="BG88" s="33">
        <v>0</v>
      </c>
      <c r="BH88" s="39">
        <f>SUM(BI88:BL88)</f>
        <v>0</v>
      </c>
      <c r="BI88" s="33">
        <v>0</v>
      </c>
      <c r="BJ88" s="33">
        <v>0</v>
      </c>
      <c r="BK88" s="33">
        <v>0</v>
      </c>
      <c r="BL88" s="33">
        <v>0</v>
      </c>
    </row>
    <row r="89" spans="1:64" ht="49.5" x14ac:dyDescent="0.25">
      <c r="A89" s="28" t="s">
        <v>313</v>
      </c>
      <c r="B89" s="29" t="s">
        <v>314</v>
      </c>
      <c r="C89" s="30" t="s">
        <v>24</v>
      </c>
      <c r="D89" s="30" t="s">
        <v>38</v>
      </c>
      <c r="E89" s="31">
        <f t="shared" ref="E89" si="542">J89+O89+T89+Y89+AD89+AI89+AN89+AS89+AX89</f>
        <v>283.5</v>
      </c>
      <c r="F89" s="31">
        <f t="shared" ref="F89" si="543">K89+P89+U89+Z89+AE89+AJ89+AO89+AT89+AY89</f>
        <v>0</v>
      </c>
      <c r="G89" s="31">
        <f t="shared" ref="G89" si="544">L89+Q89+V89+AA89+AF89+AK89+AP89+AU89+AZ89</f>
        <v>216</v>
      </c>
      <c r="H89" s="31">
        <f t="shared" ref="H89" si="545">M89+R89+W89+AB89+AG89+AL89+AQ89+AV89+BA89</f>
        <v>67.5</v>
      </c>
      <c r="I89" s="31">
        <f t="shared" ref="I89" si="546">N89+S89+X89+AC89+AH89+AM89+AR89+AW89+BB89</f>
        <v>0</v>
      </c>
      <c r="J89" s="53">
        <f>M89</f>
        <v>0</v>
      </c>
      <c r="K89" s="33">
        <v>0</v>
      </c>
      <c r="L89" s="33">
        <v>0</v>
      </c>
      <c r="M89" s="53">
        <v>0</v>
      </c>
      <c r="N89" s="33">
        <v>0</v>
      </c>
      <c r="O89" s="53">
        <f>R89</f>
        <v>0</v>
      </c>
      <c r="P89" s="33">
        <v>0</v>
      </c>
      <c r="Q89" s="33">
        <v>0</v>
      </c>
      <c r="R89" s="44">
        <v>0</v>
      </c>
      <c r="S89" s="33">
        <v>0</v>
      </c>
      <c r="T89" s="33">
        <f>SUM(U89:X89)</f>
        <v>283.5</v>
      </c>
      <c r="U89" s="33">
        <v>0</v>
      </c>
      <c r="V89" s="33">
        <v>216</v>
      </c>
      <c r="W89" s="33">
        <v>67.5</v>
      </c>
      <c r="X89" s="33">
        <v>0</v>
      </c>
      <c r="Y89" s="39">
        <f>SUM(Z89:AC89)</f>
        <v>0</v>
      </c>
      <c r="Z89" s="33">
        <v>0</v>
      </c>
      <c r="AA89" s="33">
        <v>0</v>
      </c>
      <c r="AB89" s="33">
        <v>0</v>
      </c>
      <c r="AC89" s="33">
        <v>0</v>
      </c>
      <c r="AD89" s="39">
        <f>SUM(AE89:AH89)</f>
        <v>0</v>
      </c>
      <c r="AE89" s="33">
        <v>0</v>
      </c>
      <c r="AF89" s="33">
        <v>0</v>
      </c>
      <c r="AG89" s="33">
        <v>0</v>
      </c>
      <c r="AH89" s="33">
        <v>0</v>
      </c>
      <c r="AI89" s="39">
        <f>SUM(AJ89:AM89)</f>
        <v>0</v>
      </c>
      <c r="AJ89" s="33">
        <v>0</v>
      </c>
      <c r="AK89" s="33">
        <v>0</v>
      </c>
      <c r="AL89" s="33">
        <v>0</v>
      </c>
      <c r="AM89" s="33">
        <v>0</v>
      </c>
      <c r="AN89" s="39">
        <f>SUM(AO89:AR89)</f>
        <v>0</v>
      </c>
      <c r="AO89" s="33">
        <v>0</v>
      </c>
      <c r="AP89" s="33">
        <v>0</v>
      </c>
      <c r="AQ89" s="33">
        <v>0</v>
      </c>
      <c r="AR89" s="33">
        <v>0</v>
      </c>
      <c r="AS89" s="39">
        <f>SUM(AT89:AW89)</f>
        <v>0</v>
      </c>
      <c r="AT89" s="33">
        <v>0</v>
      </c>
      <c r="AU89" s="33">
        <v>0</v>
      </c>
      <c r="AV89" s="33">
        <v>0</v>
      </c>
      <c r="AW89" s="33">
        <v>0</v>
      </c>
      <c r="AX89" s="39">
        <f>SUM(AY89:BB89)</f>
        <v>0</v>
      </c>
      <c r="AY89" s="33">
        <v>0</v>
      </c>
      <c r="AZ89" s="33">
        <v>0</v>
      </c>
      <c r="BA89" s="33">
        <v>0</v>
      </c>
      <c r="BB89" s="33">
        <v>0</v>
      </c>
      <c r="BC89" s="39">
        <f>SUM(BD89:BG89)</f>
        <v>0</v>
      </c>
      <c r="BD89" s="33">
        <v>0</v>
      </c>
      <c r="BE89" s="33">
        <v>0</v>
      </c>
      <c r="BF89" s="33">
        <v>0</v>
      </c>
      <c r="BG89" s="33">
        <v>0</v>
      </c>
      <c r="BH89" s="39">
        <f>SUM(BI89:BL89)</f>
        <v>0</v>
      </c>
      <c r="BI89" s="33">
        <v>0</v>
      </c>
      <c r="BJ89" s="33">
        <v>0</v>
      </c>
      <c r="BK89" s="33">
        <v>0</v>
      </c>
      <c r="BL89" s="33">
        <v>0</v>
      </c>
    </row>
    <row r="90" spans="1:64" ht="69" customHeight="1" x14ac:dyDescent="0.25">
      <c r="A90" s="28" t="s">
        <v>69</v>
      </c>
      <c r="B90" s="99" t="s">
        <v>92</v>
      </c>
      <c r="C90" s="99"/>
      <c r="D90" s="99"/>
      <c r="E90" s="45">
        <f>SUM(E91:E104)</f>
        <v>14589.5</v>
      </c>
      <c r="F90" s="45">
        <f t="shared" ref="F90:BL90" si="547">SUM(F91:F104)</f>
        <v>0</v>
      </c>
      <c r="G90" s="45">
        <f t="shared" si="547"/>
        <v>0</v>
      </c>
      <c r="H90" s="45">
        <f t="shared" si="547"/>
        <v>14589.5</v>
      </c>
      <c r="I90" s="45">
        <f t="shared" si="547"/>
        <v>0</v>
      </c>
      <c r="J90" s="45">
        <f t="shared" si="547"/>
        <v>2503.2000000000007</v>
      </c>
      <c r="K90" s="45">
        <f t="shared" si="547"/>
        <v>0</v>
      </c>
      <c r="L90" s="45">
        <f t="shared" si="547"/>
        <v>0</v>
      </c>
      <c r="M90" s="45">
        <f t="shared" si="547"/>
        <v>2503.2000000000007</v>
      </c>
      <c r="N90" s="45">
        <f t="shared" si="547"/>
        <v>0</v>
      </c>
      <c r="O90" s="45">
        <f t="shared" si="547"/>
        <v>2804.0999999999995</v>
      </c>
      <c r="P90" s="45">
        <f t="shared" si="547"/>
        <v>0</v>
      </c>
      <c r="Q90" s="45">
        <f t="shared" si="547"/>
        <v>0</v>
      </c>
      <c r="R90" s="45">
        <f t="shared" si="547"/>
        <v>2804.0999999999995</v>
      </c>
      <c r="S90" s="45">
        <f t="shared" si="547"/>
        <v>0</v>
      </c>
      <c r="T90" s="45">
        <f t="shared" si="547"/>
        <v>4326.2</v>
      </c>
      <c r="U90" s="45">
        <f t="shared" si="547"/>
        <v>0</v>
      </c>
      <c r="V90" s="45">
        <f t="shared" si="547"/>
        <v>0</v>
      </c>
      <c r="W90" s="45">
        <f t="shared" si="547"/>
        <v>4326.2</v>
      </c>
      <c r="X90" s="45">
        <f t="shared" si="547"/>
        <v>0</v>
      </c>
      <c r="Y90" s="45">
        <f t="shared" si="547"/>
        <v>4956.0000000000009</v>
      </c>
      <c r="Z90" s="45">
        <f t="shared" si="547"/>
        <v>0</v>
      </c>
      <c r="AA90" s="45">
        <f t="shared" si="547"/>
        <v>0</v>
      </c>
      <c r="AB90" s="45">
        <f t="shared" si="547"/>
        <v>4956.0000000000009</v>
      </c>
      <c r="AC90" s="45">
        <f t="shared" si="547"/>
        <v>0</v>
      </c>
      <c r="AD90" s="45">
        <f t="shared" si="547"/>
        <v>0</v>
      </c>
      <c r="AE90" s="45">
        <f t="shared" si="547"/>
        <v>0</v>
      </c>
      <c r="AF90" s="45">
        <f t="shared" si="547"/>
        <v>0</v>
      </c>
      <c r="AG90" s="45">
        <f t="shared" si="547"/>
        <v>0</v>
      </c>
      <c r="AH90" s="45">
        <f t="shared" si="547"/>
        <v>0</v>
      </c>
      <c r="AI90" s="45">
        <f t="shared" si="547"/>
        <v>0</v>
      </c>
      <c r="AJ90" s="45">
        <f t="shared" si="547"/>
        <v>0</v>
      </c>
      <c r="AK90" s="45">
        <f t="shared" si="547"/>
        <v>0</v>
      </c>
      <c r="AL90" s="45">
        <f t="shared" si="547"/>
        <v>0</v>
      </c>
      <c r="AM90" s="45">
        <f t="shared" si="547"/>
        <v>0</v>
      </c>
      <c r="AN90" s="45">
        <f t="shared" si="547"/>
        <v>0</v>
      </c>
      <c r="AO90" s="45">
        <f t="shared" si="547"/>
        <v>0</v>
      </c>
      <c r="AP90" s="45">
        <f t="shared" si="547"/>
        <v>0</v>
      </c>
      <c r="AQ90" s="45">
        <f t="shared" si="547"/>
        <v>0</v>
      </c>
      <c r="AR90" s="45">
        <f t="shared" si="547"/>
        <v>0</v>
      </c>
      <c r="AS90" s="45">
        <f t="shared" si="547"/>
        <v>0</v>
      </c>
      <c r="AT90" s="45">
        <f t="shared" si="547"/>
        <v>0</v>
      </c>
      <c r="AU90" s="45">
        <f t="shared" si="547"/>
        <v>0</v>
      </c>
      <c r="AV90" s="45">
        <f t="shared" si="547"/>
        <v>0</v>
      </c>
      <c r="AW90" s="45">
        <f t="shared" si="547"/>
        <v>0</v>
      </c>
      <c r="AX90" s="45">
        <f t="shared" si="547"/>
        <v>0</v>
      </c>
      <c r="AY90" s="45">
        <f t="shared" si="547"/>
        <v>0</v>
      </c>
      <c r="AZ90" s="45">
        <f t="shared" si="547"/>
        <v>0</v>
      </c>
      <c r="BA90" s="45">
        <f t="shared" si="547"/>
        <v>0</v>
      </c>
      <c r="BB90" s="45">
        <f t="shared" si="547"/>
        <v>0</v>
      </c>
      <c r="BC90" s="45">
        <f t="shared" si="547"/>
        <v>0</v>
      </c>
      <c r="BD90" s="45">
        <f t="shared" si="547"/>
        <v>0</v>
      </c>
      <c r="BE90" s="45">
        <f t="shared" si="547"/>
        <v>0</v>
      </c>
      <c r="BF90" s="45">
        <f t="shared" si="547"/>
        <v>0</v>
      </c>
      <c r="BG90" s="45">
        <f t="shared" si="547"/>
        <v>0</v>
      </c>
      <c r="BH90" s="45">
        <f t="shared" si="547"/>
        <v>0</v>
      </c>
      <c r="BI90" s="45">
        <f t="shared" si="547"/>
        <v>0</v>
      </c>
      <c r="BJ90" s="45">
        <f t="shared" si="547"/>
        <v>0</v>
      </c>
      <c r="BK90" s="45">
        <f t="shared" si="547"/>
        <v>0</v>
      </c>
      <c r="BL90" s="45">
        <f t="shared" si="547"/>
        <v>0</v>
      </c>
    </row>
    <row r="91" spans="1:64" ht="49.5" x14ac:dyDescent="0.25">
      <c r="A91" s="28" t="s">
        <v>70</v>
      </c>
      <c r="B91" s="29" t="s">
        <v>295</v>
      </c>
      <c r="C91" s="30" t="s">
        <v>24</v>
      </c>
      <c r="D91" s="30" t="s">
        <v>38</v>
      </c>
      <c r="E91" s="31">
        <f>J91+O91+T91+Y91+AD91+AI91+AN91+AS91+AX91+BC91+BH91</f>
        <v>281.5</v>
      </c>
      <c r="F91" s="31">
        <f t="shared" ref="F91" si="548">K91+P91+U91+Z91+AE91+AJ91+AO91+AT91+AY91</f>
        <v>0</v>
      </c>
      <c r="G91" s="31">
        <f t="shared" ref="G91" si="549">L91+Q91+V91+AA91+AF91+AK91+AP91+AU91+AZ91</f>
        <v>0</v>
      </c>
      <c r="H91" s="31">
        <f>M91+R91+W91+AB91+AG91+AL91+AQ91+AV91+BA91+BF91+BK91</f>
        <v>281.5</v>
      </c>
      <c r="I91" s="31">
        <f t="shared" ref="I91" si="550">N91+S91+X91+AC91+AH91+AM91+AR91+AW91+BB91</f>
        <v>0</v>
      </c>
      <c r="J91" s="50">
        <f t="shared" ref="J91:J98" si="551">M91</f>
        <v>0</v>
      </c>
      <c r="K91" s="40">
        <v>0</v>
      </c>
      <c r="L91" s="40">
        <v>0</v>
      </c>
      <c r="M91" s="33">
        <v>0</v>
      </c>
      <c r="N91" s="40">
        <v>0</v>
      </c>
      <c r="O91" s="40">
        <f>SUM(Q91:S91)</f>
        <v>0</v>
      </c>
      <c r="P91" s="40">
        <v>0</v>
      </c>
      <c r="Q91" s="40">
        <v>0</v>
      </c>
      <c r="R91" s="41">
        <v>0</v>
      </c>
      <c r="S91" s="40">
        <v>0</v>
      </c>
      <c r="T91" s="40">
        <f>SUM(V91:X91)</f>
        <v>73.8</v>
      </c>
      <c r="U91" s="40">
        <v>0</v>
      </c>
      <c r="V91" s="40">
        <v>0</v>
      </c>
      <c r="W91" s="41">
        <v>73.8</v>
      </c>
      <c r="X91" s="40">
        <v>0</v>
      </c>
      <c r="Y91" s="40">
        <f>SUM(AA91:AC91)</f>
        <v>207.7</v>
      </c>
      <c r="Z91" s="40">
        <v>0</v>
      </c>
      <c r="AA91" s="40">
        <v>0</v>
      </c>
      <c r="AB91" s="41">
        <v>207.7</v>
      </c>
      <c r="AC91" s="40">
        <v>0</v>
      </c>
      <c r="AD91" s="40">
        <f>SUM(AF91:AH91)</f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>SUM(AK91:AM91)</f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>SUM(AP91:AR91)</f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>SUM(AU91:AW91)</f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>SUM(AZ91:BB91)</f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>SUM(BE91:BG91)</f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>SUM(BJ91:BL91)</f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71</v>
      </c>
      <c r="B92" s="29" t="s">
        <v>246</v>
      </c>
      <c r="C92" s="30" t="s">
        <v>24</v>
      </c>
      <c r="D92" s="30" t="s">
        <v>38</v>
      </c>
      <c r="E92" s="31">
        <f t="shared" ref="E92:E99" si="552">J92+O92+T92+Y92+AD92+AI92+AN92+AS92+AX92+BC92+BH92</f>
        <v>1526.6000000000001</v>
      </c>
      <c r="F92" s="31">
        <f t="shared" ref="F92:F96" si="553">K92+P92+U92+Z92+AE92+AJ92+AO92+AT92+AY92</f>
        <v>0</v>
      </c>
      <c r="G92" s="31">
        <f t="shared" ref="G92:G96" si="554">L92+Q92+V92+AA92+AF92+AK92+AP92+AU92+AZ92</f>
        <v>0</v>
      </c>
      <c r="H92" s="31">
        <f t="shared" ref="H92:H99" si="555">M92+R92+W92+AB92+AG92+AL92+AQ92+AV92+BA92+BF92+BK92</f>
        <v>1526.6000000000001</v>
      </c>
      <c r="I92" s="31">
        <f t="shared" ref="I92:I96" si="556">N92+S92+X92+AC92+AH92+AM92+AR92+AW92+BB92</f>
        <v>0</v>
      </c>
      <c r="J92" s="32">
        <f t="shared" si="551"/>
        <v>119.9</v>
      </c>
      <c r="K92" s="40">
        <v>0</v>
      </c>
      <c r="L92" s="40">
        <v>0</v>
      </c>
      <c r="M92" s="32">
        <f>29.1+90.8</f>
        <v>119.9</v>
      </c>
      <c r="N92" s="40">
        <v>0</v>
      </c>
      <c r="O92" s="40">
        <f t="shared" ref="O92:O99" si="557">SUM(Q92:S92)</f>
        <v>175.9</v>
      </c>
      <c r="P92" s="40">
        <v>0</v>
      </c>
      <c r="Q92" s="40">
        <v>0</v>
      </c>
      <c r="R92" s="41">
        <f>127+48.9</f>
        <v>175.9</v>
      </c>
      <c r="S92" s="40">
        <v>0</v>
      </c>
      <c r="T92" s="40">
        <f t="shared" ref="T92:T99" si="558">SUM(V92:X92)</f>
        <v>607.6</v>
      </c>
      <c r="U92" s="40">
        <v>0</v>
      </c>
      <c r="V92" s="40">
        <v>0</v>
      </c>
      <c r="W92" s="41">
        <f>132.1+475.5</f>
        <v>607.6</v>
      </c>
      <c r="X92" s="40">
        <v>0</v>
      </c>
      <c r="Y92" s="40">
        <f t="shared" ref="Y92:Y99" si="559">SUM(AA92:AC92)</f>
        <v>623.20000000000005</v>
      </c>
      <c r="Z92" s="40">
        <v>0</v>
      </c>
      <c r="AA92" s="40">
        <v>0</v>
      </c>
      <c r="AB92" s="41">
        <v>623.20000000000005</v>
      </c>
      <c r="AC92" s="40">
        <v>0</v>
      </c>
      <c r="AD92" s="40">
        <f t="shared" ref="AD92:AD99" si="560">SUM(AF92:AH92)</f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ref="AI92:AI99" si="561">SUM(AK92:AM92)</f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ref="AN92:AN99" si="562">SUM(AP92:AR92)</f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ref="AS92:AS99" si="563">SUM(AU92:AW92)</f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ref="AX92:AX99" si="564">SUM(AZ92:BB92)</f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ref="BC92:BC99" si="565">SUM(BE92:BG92)</f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ref="BH92:BH99" si="566">SUM(BJ92:BL92)</f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72</v>
      </c>
      <c r="B93" s="29" t="s">
        <v>261</v>
      </c>
      <c r="C93" s="30" t="s">
        <v>24</v>
      </c>
      <c r="D93" s="30" t="s">
        <v>38</v>
      </c>
      <c r="E93" s="31">
        <f t="shared" ref="E93" si="567">J93+O93+T93+Y93+AD93+AI93+AN93+AS93+AX93+BC93+BH93</f>
        <v>245.8</v>
      </c>
      <c r="F93" s="31">
        <f t="shared" ref="F93" si="568">K93+P93+U93+Z93+AE93+AJ93+AO93+AT93+AY93</f>
        <v>0</v>
      </c>
      <c r="G93" s="31">
        <f t="shared" ref="G93" si="569">L93+Q93+V93+AA93+AF93+AK93+AP93+AU93+AZ93</f>
        <v>0</v>
      </c>
      <c r="H93" s="31">
        <f t="shared" ref="H93" si="570">M93+R93+W93+AB93+AG93+AL93+AQ93+AV93+BA93+BF93+BK93</f>
        <v>245.8</v>
      </c>
      <c r="I93" s="31"/>
      <c r="J93" s="32">
        <f t="shared" ref="J93" si="571">M93</f>
        <v>0</v>
      </c>
      <c r="K93" s="40">
        <v>0</v>
      </c>
      <c r="L93" s="40">
        <v>0</v>
      </c>
      <c r="M93" s="33">
        <v>0</v>
      </c>
      <c r="N93" s="40"/>
      <c r="O93" s="40">
        <f t="shared" ref="O93" si="572">SUM(Q93:S93)</f>
        <v>43</v>
      </c>
      <c r="P93" s="40">
        <v>0</v>
      </c>
      <c r="Q93" s="40">
        <v>0</v>
      </c>
      <c r="R93" s="41">
        <v>43</v>
      </c>
      <c r="S93" s="40">
        <v>0</v>
      </c>
      <c r="T93" s="40">
        <f t="shared" ref="T93" si="573">SUM(V93:X93)</f>
        <v>98.9</v>
      </c>
      <c r="U93" s="40">
        <v>0</v>
      </c>
      <c r="V93" s="40">
        <v>0</v>
      </c>
      <c r="W93" s="41">
        <v>98.9</v>
      </c>
      <c r="X93" s="40">
        <v>0</v>
      </c>
      <c r="Y93" s="40">
        <f t="shared" ref="Y93" si="574">SUM(AA93:AC93)</f>
        <v>103.9</v>
      </c>
      <c r="Z93" s="40">
        <v>0</v>
      </c>
      <c r="AA93" s="40">
        <v>0</v>
      </c>
      <c r="AB93" s="41">
        <v>103.9</v>
      </c>
      <c r="AC93" s="40">
        <v>0</v>
      </c>
      <c r="AD93" s="40">
        <f t="shared" ref="AD93" si="575">SUM(AF93:AH93)</f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ref="AI93" si="576">SUM(AK93:AM93)</f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ref="AN93" si="577">SUM(AP93:AR93)</f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ref="AS93" si="578">SUM(AU93:AW93)</f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ref="AX93" si="579">SUM(AZ93:BB93)</f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ref="BC93" si="580">SUM(BE93:BG93)</f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ref="BH93" si="581">SUM(BJ93:BL93)</f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73</v>
      </c>
      <c r="B94" s="29" t="s">
        <v>258</v>
      </c>
      <c r="C94" s="30" t="s">
        <v>24</v>
      </c>
      <c r="D94" s="30" t="s">
        <v>38</v>
      </c>
      <c r="E94" s="31">
        <f t="shared" si="552"/>
        <v>794.90000000000009</v>
      </c>
      <c r="F94" s="31">
        <f t="shared" si="553"/>
        <v>0</v>
      </c>
      <c r="G94" s="31">
        <f t="shared" si="554"/>
        <v>0</v>
      </c>
      <c r="H94" s="31">
        <f t="shared" si="555"/>
        <v>794.90000000000009</v>
      </c>
      <c r="I94" s="31">
        <f t="shared" si="556"/>
        <v>0</v>
      </c>
      <c r="J94" s="50">
        <f t="shared" si="551"/>
        <v>0</v>
      </c>
      <c r="K94" s="40">
        <v>0</v>
      </c>
      <c r="L94" s="40">
        <v>0</v>
      </c>
      <c r="M94" s="50">
        <v>0</v>
      </c>
      <c r="N94" s="40">
        <v>0</v>
      </c>
      <c r="O94" s="40">
        <f t="shared" si="557"/>
        <v>215.5</v>
      </c>
      <c r="P94" s="40">
        <v>0</v>
      </c>
      <c r="Q94" s="40">
        <v>0</v>
      </c>
      <c r="R94" s="41">
        <v>215.5</v>
      </c>
      <c r="S94" s="40">
        <v>0</v>
      </c>
      <c r="T94" s="40">
        <f t="shared" si="558"/>
        <v>282.60000000000002</v>
      </c>
      <c r="U94" s="40">
        <v>0</v>
      </c>
      <c r="V94" s="40">
        <v>0</v>
      </c>
      <c r="W94" s="41">
        <v>282.60000000000002</v>
      </c>
      <c r="X94" s="40">
        <v>0</v>
      </c>
      <c r="Y94" s="40">
        <f t="shared" si="559"/>
        <v>296.8</v>
      </c>
      <c r="Z94" s="40">
        <v>0</v>
      </c>
      <c r="AA94" s="40">
        <v>0</v>
      </c>
      <c r="AB94" s="41">
        <v>296.8</v>
      </c>
      <c r="AC94" s="40">
        <v>0</v>
      </c>
      <c r="AD94" s="40">
        <f t="shared" si="560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61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62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63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64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65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66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74</v>
      </c>
      <c r="B95" s="29" t="s">
        <v>255</v>
      </c>
      <c r="C95" s="30" t="s">
        <v>24</v>
      </c>
      <c r="D95" s="30" t="s">
        <v>38</v>
      </c>
      <c r="E95" s="31">
        <f t="shared" si="552"/>
        <v>1323.8</v>
      </c>
      <c r="F95" s="31">
        <f t="shared" si="553"/>
        <v>0</v>
      </c>
      <c r="G95" s="31">
        <f t="shared" si="554"/>
        <v>0</v>
      </c>
      <c r="H95" s="31">
        <f t="shared" si="555"/>
        <v>1323.8</v>
      </c>
      <c r="I95" s="31">
        <f t="shared" si="556"/>
        <v>0</v>
      </c>
      <c r="J95" s="32">
        <f t="shared" si="551"/>
        <v>275.7</v>
      </c>
      <c r="K95" s="40">
        <v>0</v>
      </c>
      <c r="L95" s="40">
        <v>0</v>
      </c>
      <c r="M95" s="32">
        <v>275.7</v>
      </c>
      <c r="N95" s="40">
        <v>0</v>
      </c>
      <c r="O95" s="40">
        <f t="shared" si="557"/>
        <v>352.9</v>
      </c>
      <c r="P95" s="40">
        <v>0</v>
      </c>
      <c r="Q95" s="40">
        <v>0</v>
      </c>
      <c r="R95" s="41">
        <v>352.9</v>
      </c>
      <c r="S95" s="40">
        <v>0</v>
      </c>
      <c r="T95" s="40">
        <f t="shared" si="558"/>
        <v>339.1</v>
      </c>
      <c r="U95" s="40">
        <v>0</v>
      </c>
      <c r="V95" s="40">
        <v>0</v>
      </c>
      <c r="W95" s="41">
        <v>339.1</v>
      </c>
      <c r="X95" s="40">
        <v>0</v>
      </c>
      <c r="Y95" s="40">
        <f t="shared" si="559"/>
        <v>356.1</v>
      </c>
      <c r="Z95" s="40">
        <v>0</v>
      </c>
      <c r="AA95" s="40">
        <v>0</v>
      </c>
      <c r="AB95" s="41">
        <v>356.1</v>
      </c>
      <c r="AC95" s="40">
        <v>0</v>
      </c>
      <c r="AD95" s="40">
        <f t="shared" si="560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61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62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63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64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65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66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75</v>
      </c>
      <c r="B96" s="29" t="s">
        <v>264</v>
      </c>
      <c r="C96" s="30" t="s">
        <v>24</v>
      </c>
      <c r="D96" s="30" t="s">
        <v>38</v>
      </c>
      <c r="E96" s="31">
        <f t="shared" si="552"/>
        <v>1136.0999999999999</v>
      </c>
      <c r="F96" s="31">
        <f t="shared" si="553"/>
        <v>0</v>
      </c>
      <c r="G96" s="31">
        <f t="shared" si="554"/>
        <v>0</v>
      </c>
      <c r="H96" s="31">
        <f t="shared" si="555"/>
        <v>1136.0999999999999</v>
      </c>
      <c r="I96" s="31">
        <f t="shared" si="556"/>
        <v>0</v>
      </c>
      <c r="J96" s="50">
        <f t="shared" si="551"/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si="557"/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si="558"/>
        <v>423.9</v>
      </c>
      <c r="U96" s="40">
        <v>0</v>
      </c>
      <c r="V96" s="40">
        <v>0</v>
      </c>
      <c r="W96" s="41">
        <v>423.9</v>
      </c>
      <c r="X96" s="40">
        <v>0</v>
      </c>
      <c r="Y96" s="40">
        <f t="shared" si="559"/>
        <v>712.2</v>
      </c>
      <c r="Z96" s="40">
        <v>0</v>
      </c>
      <c r="AA96" s="40">
        <v>0</v>
      </c>
      <c r="AB96" s="41">
        <f>445.1+267.1</f>
        <v>712.2</v>
      </c>
      <c r="AC96" s="40">
        <v>0</v>
      </c>
      <c r="AD96" s="40">
        <f t="shared" si="560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61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62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63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64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65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66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79</v>
      </c>
      <c r="B97" s="29" t="s">
        <v>262</v>
      </c>
      <c r="C97" s="30" t="s">
        <v>24</v>
      </c>
      <c r="D97" s="30" t="s">
        <v>38</v>
      </c>
      <c r="E97" s="31">
        <f t="shared" si="552"/>
        <v>916.19999999999993</v>
      </c>
      <c r="F97" s="31">
        <f t="shared" ref="F97" si="582">K97+P97+U97+Z97+AE97+AJ97+AO97+AT97+AY97</f>
        <v>0</v>
      </c>
      <c r="G97" s="31">
        <f t="shared" ref="G97" si="583">L97+Q97+V97+AA97+AF97+AK97+AP97+AU97+AZ97</f>
        <v>0</v>
      </c>
      <c r="H97" s="31">
        <f t="shared" si="555"/>
        <v>916.19999999999993</v>
      </c>
      <c r="I97" s="31">
        <f t="shared" ref="I97" si="584">N97+S97+X97+AC97+AH97+AM97+AR97+AW97+BB97</f>
        <v>0</v>
      </c>
      <c r="J97" s="50">
        <f t="shared" si="551"/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si="557"/>
        <v>192.1</v>
      </c>
      <c r="P97" s="40">
        <v>0</v>
      </c>
      <c r="Q97" s="40">
        <v>0</v>
      </c>
      <c r="R97" s="41">
        <v>192.1</v>
      </c>
      <c r="S97" s="40">
        <v>0</v>
      </c>
      <c r="T97" s="40">
        <f t="shared" si="558"/>
        <v>353.2</v>
      </c>
      <c r="U97" s="40">
        <v>0</v>
      </c>
      <c r="V97" s="40">
        <v>0</v>
      </c>
      <c r="W97" s="41">
        <v>353.2</v>
      </c>
      <c r="X97" s="40">
        <v>0</v>
      </c>
      <c r="Y97" s="40">
        <f t="shared" si="559"/>
        <v>370.9</v>
      </c>
      <c r="Z97" s="40">
        <v>0</v>
      </c>
      <c r="AA97" s="40">
        <v>0</v>
      </c>
      <c r="AB97" s="41">
        <v>370.9</v>
      </c>
      <c r="AC97" s="40">
        <v>0</v>
      </c>
      <c r="AD97" s="40">
        <f t="shared" si="560"/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si="561"/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si="562"/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si="563"/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si="564"/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si="565"/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si="566"/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196</v>
      </c>
      <c r="B98" s="29" t="s">
        <v>247</v>
      </c>
      <c r="C98" s="30" t="s">
        <v>24</v>
      </c>
      <c r="D98" s="30" t="s">
        <v>38</v>
      </c>
      <c r="E98" s="31">
        <f t="shared" si="552"/>
        <v>2037.6</v>
      </c>
      <c r="F98" s="31">
        <f t="shared" ref="F98" si="585">K98+P98+U98+Z98+AE98+AJ98+AO98+AT98+AY98</f>
        <v>0</v>
      </c>
      <c r="G98" s="31">
        <f t="shared" ref="G98" si="586">L98+Q98+V98+AA98+AF98+AK98+AP98+AU98+AZ98</f>
        <v>0</v>
      </c>
      <c r="H98" s="31">
        <f t="shared" si="555"/>
        <v>2037.6</v>
      </c>
      <c r="I98" s="31">
        <f t="shared" ref="I98" si="587">N98+S98+X98+AC98+AH98+AM98+AR98+AW98+BB98</f>
        <v>0</v>
      </c>
      <c r="J98" s="32">
        <f t="shared" si="551"/>
        <v>698.3</v>
      </c>
      <c r="K98" s="40">
        <v>0</v>
      </c>
      <c r="L98" s="40">
        <v>0</v>
      </c>
      <c r="M98" s="32">
        <v>698.3</v>
      </c>
      <c r="N98" s="40">
        <v>0</v>
      </c>
      <c r="O98" s="40">
        <f t="shared" si="557"/>
        <v>458.2</v>
      </c>
      <c r="P98" s="40">
        <v>0</v>
      </c>
      <c r="Q98" s="40">
        <v>0</v>
      </c>
      <c r="R98" s="41">
        <v>458.2</v>
      </c>
      <c r="S98" s="40">
        <v>0</v>
      </c>
      <c r="T98" s="40">
        <f t="shared" si="558"/>
        <v>391.5</v>
      </c>
      <c r="U98" s="40">
        <v>0</v>
      </c>
      <c r="V98" s="40">
        <v>0</v>
      </c>
      <c r="W98" s="41">
        <v>391.5</v>
      </c>
      <c r="X98" s="40">
        <v>0</v>
      </c>
      <c r="Y98" s="41">
        <f t="shared" si="559"/>
        <v>489.6</v>
      </c>
      <c r="Z98" s="40">
        <v>0</v>
      </c>
      <c r="AA98" s="40">
        <v>0</v>
      </c>
      <c r="AB98" s="41">
        <v>489.6</v>
      </c>
      <c r="AC98" s="40">
        <v>0</v>
      </c>
      <c r="AD98" s="40">
        <f t="shared" si="560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61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62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63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64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65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66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203</v>
      </c>
      <c r="B99" s="29" t="s">
        <v>248</v>
      </c>
      <c r="C99" s="30" t="s">
        <v>24</v>
      </c>
      <c r="D99" s="30" t="s">
        <v>38</v>
      </c>
      <c r="E99" s="31">
        <f t="shared" si="552"/>
        <v>2791.3</v>
      </c>
      <c r="F99" s="31">
        <f t="shared" ref="F99:F100" si="588">K99+P99+U99+Z99+AE99+AJ99+AO99+AT99+AY99</f>
        <v>0</v>
      </c>
      <c r="G99" s="31">
        <f t="shared" ref="G99:G100" si="589">L99+Q99+V99+AA99+AF99+AK99+AP99+AU99+AZ99</f>
        <v>0</v>
      </c>
      <c r="H99" s="31">
        <f t="shared" si="555"/>
        <v>2791.3</v>
      </c>
      <c r="I99" s="31">
        <f t="shared" ref="I99:I100" si="590">N99+S99+X99+AC99+AH99+AM99+AR99+AW99+BB99</f>
        <v>0</v>
      </c>
      <c r="J99" s="33">
        <f t="shared" ref="J99:J100" si="591">M99</f>
        <v>1010.7</v>
      </c>
      <c r="K99" s="40">
        <v>0</v>
      </c>
      <c r="L99" s="40">
        <v>0</v>
      </c>
      <c r="M99" s="32">
        <f>403+607.7</f>
        <v>1010.7</v>
      </c>
      <c r="N99" s="40">
        <v>0</v>
      </c>
      <c r="O99" s="40">
        <f t="shared" si="557"/>
        <v>508.2</v>
      </c>
      <c r="P99" s="40">
        <v>0</v>
      </c>
      <c r="Q99" s="40">
        <v>0</v>
      </c>
      <c r="R99" s="41">
        <v>508.2</v>
      </c>
      <c r="S99" s="40">
        <v>0</v>
      </c>
      <c r="T99" s="40">
        <f t="shared" si="558"/>
        <v>664</v>
      </c>
      <c r="U99" s="40">
        <v>0</v>
      </c>
      <c r="V99" s="40">
        <v>0</v>
      </c>
      <c r="W99" s="41">
        <f>579.3+84.7</f>
        <v>664</v>
      </c>
      <c r="X99" s="40">
        <v>0</v>
      </c>
      <c r="Y99" s="40">
        <f t="shared" si="559"/>
        <v>608.4</v>
      </c>
      <c r="Z99" s="40">
        <v>0</v>
      </c>
      <c r="AA99" s="40">
        <v>0</v>
      </c>
      <c r="AB99" s="41">
        <v>608.4</v>
      </c>
      <c r="AC99" s="40">
        <v>0</v>
      </c>
      <c r="AD99" s="40">
        <f t="shared" si="560"/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si="561"/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si="562"/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si="563"/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si="564"/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si="565"/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si="566"/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211</v>
      </c>
      <c r="B100" s="29" t="s">
        <v>259</v>
      </c>
      <c r="C100" s="30" t="s">
        <v>24</v>
      </c>
      <c r="D100" s="30" t="s">
        <v>38</v>
      </c>
      <c r="E100" s="31">
        <f t="shared" ref="E100:E101" si="592">J100+O100+T100+Y100+AD100+AI100+AN100+AS100+AX100+BC100+BH100</f>
        <v>1445.8</v>
      </c>
      <c r="F100" s="31">
        <f t="shared" si="588"/>
        <v>0</v>
      </c>
      <c r="G100" s="31">
        <f t="shared" si="589"/>
        <v>0</v>
      </c>
      <c r="H100" s="31">
        <f t="shared" ref="H100:H101" si="593">M100+R100+W100+AB100+AG100+AL100+AQ100+AV100+BA100+BF100+BK100</f>
        <v>1445.8</v>
      </c>
      <c r="I100" s="31">
        <f t="shared" si="590"/>
        <v>0</v>
      </c>
      <c r="J100" s="33">
        <f t="shared" si="591"/>
        <v>68</v>
      </c>
      <c r="K100" s="40">
        <v>0</v>
      </c>
      <c r="L100" s="40">
        <v>0</v>
      </c>
      <c r="M100" s="32">
        <v>68</v>
      </c>
      <c r="N100" s="40">
        <v>0</v>
      </c>
      <c r="O100" s="40">
        <f t="shared" ref="O100:O101" si="594">SUM(Q100:S100)</f>
        <v>465.8</v>
      </c>
      <c r="P100" s="40">
        <v>0</v>
      </c>
      <c r="Q100" s="40">
        <v>0</v>
      </c>
      <c r="R100" s="41">
        <v>465.8</v>
      </c>
      <c r="S100" s="40">
        <v>0</v>
      </c>
      <c r="T100" s="40">
        <f t="shared" ref="T100:T101" si="595">SUM(V100:X100)</f>
        <v>452.1</v>
      </c>
      <c r="U100" s="40">
        <v>0</v>
      </c>
      <c r="V100" s="40">
        <v>0</v>
      </c>
      <c r="W100" s="41">
        <v>452.1</v>
      </c>
      <c r="X100" s="40">
        <v>0</v>
      </c>
      <c r="Y100" s="40">
        <f t="shared" ref="Y100:Y101" si="596">SUM(AA100:AC100)</f>
        <v>459.9</v>
      </c>
      <c r="Z100" s="40">
        <v>0</v>
      </c>
      <c r="AA100" s="40">
        <v>0</v>
      </c>
      <c r="AB100" s="41">
        <v>459.9</v>
      </c>
      <c r="AC100" s="40">
        <v>0</v>
      </c>
      <c r="AD100" s="40">
        <f t="shared" ref="AD100:AD101" si="597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98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99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600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601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602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603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212</v>
      </c>
      <c r="B101" s="29" t="s">
        <v>250</v>
      </c>
      <c r="C101" s="30" t="s">
        <v>24</v>
      </c>
      <c r="D101" s="30" t="s">
        <v>38</v>
      </c>
      <c r="E101" s="31">
        <f t="shared" si="592"/>
        <v>380.2</v>
      </c>
      <c r="F101" s="31">
        <f t="shared" ref="F101" si="604">K101+P101+U101+Z101+AE101+AJ101+AO101+AT101+AY101</f>
        <v>0</v>
      </c>
      <c r="G101" s="31">
        <f t="shared" ref="G101" si="605">L101+Q101+V101+AA101+AF101+AK101+AP101+AU101+AZ101</f>
        <v>0</v>
      </c>
      <c r="H101" s="31">
        <f t="shared" si="593"/>
        <v>380.2</v>
      </c>
      <c r="I101" s="31">
        <f t="shared" ref="I101" si="606">N101+S101+X101+AC101+AH101+AM101+AR101+AW101+BB101</f>
        <v>0</v>
      </c>
      <c r="J101" s="33">
        <f t="shared" ref="J101" si="607">M101</f>
        <v>24.3</v>
      </c>
      <c r="K101" s="40">
        <v>0</v>
      </c>
      <c r="L101" s="40">
        <v>0</v>
      </c>
      <c r="M101" s="32">
        <v>24.3</v>
      </c>
      <c r="N101" s="40">
        <v>0</v>
      </c>
      <c r="O101" s="40">
        <f t="shared" si="594"/>
        <v>33.6</v>
      </c>
      <c r="P101" s="40">
        <v>0</v>
      </c>
      <c r="Q101" s="40">
        <v>0</v>
      </c>
      <c r="R101" s="41">
        <v>33.6</v>
      </c>
      <c r="S101" s="40">
        <v>0</v>
      </c>
      <c r="T101" s="40">
        <f t="shared" si="595"/>
        <v>157.19999999999999</v>
      </c>
      <c r="U101" s="40">
        <v>0</v>
      </c>
      <c r="V101" s="40">
        <v>0</v>
      </c>
      <c r="W101" s="41">
        <v>157.19999999999999</v>
      </c>
      <c r="X101" s="40">
        <v>0</v>
      </c>
      <c r="Y101" s="40">
        <f t="shared" si="596"/>
        <v>165.1</v>
      </c>
      <c r="Z101" s="40">
        <v>0</v>
      </c>
      <c r="AA101" s="40">
        <v>0</v>
      </c>
      <c r="AB101" s="41">
        <v>165.1</v>
      </c>
      <c r="AC101" s="40">
        <v>0</v>
      </c>
      <c r="AD101" s="40">
        <f t="shared" si="597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98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99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600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601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602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603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49.5" x14ac:dyDescent="0.25">
      <c r="A102" s="28" t="s">
        <v>263</v>
      </c>
      <c r="B102" s="29" t="s">
        <v>260</v>
      </c>
      <c r="C102" s="30" t="s">
        <v>24</v>
      </c>
      <c r="D102" s="30" t="s">
        <v>38</v>
      </c>
      <c r="E102" s="31">
        <f t="shared" ref="E102" si="608">J102+O102+T102+Y102+AD102+AI102+AN102+AS102+AX102+BC102+BH102</f>
        <v>1066.9000000000001</v>
      </c>
      <c r="F102" s="31">
        <f t="shared" ref="F102" si="609">K102+P102+U102+Z102+AE102+AJ102+AO102+AT102+AY102</f>
        <v>0</v>
      </c>
      <c r="G102" s="31">
        <f t="shared" ref="G102" si="610">L102+Q102+V102+AA102+AF102+AK102+AP102+AU102+AZ102</f>
        <v>0</v>
      </c>
      <c r="H102" s="31">
        <f t="shared" ref="H102" si="611">M102+R102+W102+AB102+AG102+AL102+AQ102+AV102+BA102+BF102+BK102</f>
        <v>1066.9000000000001</v>
      </c>
      <c r="I102" s="31">
        <f t="shared" ref="I102" si="612">N102+S102+X102+AC102+AH102+AM102+AR102+AW102+BB102</f>
        <v>0</v>
      </c>
      <c r="J102" s="33">
        <f t="shared" ref="J102" si="613">M102</f>
        <v>306.3</v>
      </c>
      <c r="K102" s="40">
        <v>0</v>
      </c>
      <c r="L102" s="40">
        <v>0</v>
      </c>
      <c r="M102" s="32">
        <v>306.3</v>
      </c>
      <c r="N102" s="40">
        <v>0</v>
      </c>
      <c r="O102" s="40">
        <f t="shared" ref="O102" si="614">SUM(Q102:S102)</f>
        <v>268.2</v>
      </c>
      <c r="P102" s="40">
        <v>0</v>
      </c>
      <c r="Q102" s="40">
        <v>0</v>
      </c>
      <c r="R102" s="41">
        <v>268.2</v>
      </c>
      <c r="S102" s="40">
        <v>0</v>
      </c>
      <c r="T102" s="40">
        <f t="shared" ref="T102" si="615">SUM(V102:X102)</f>
        <v>240.2</v>
      </c>
      <c r="U102" s="40">
        <v>0</v>
      </c>
      <c r="V102" s="40">
        <v>0</v>
      </c>
      <c r="W102" s="41">
        <v>240.2</v>
      </c>
      <c r="X102" s="40">
        <v>0</v>
      </c>
      <c r="Y102" s="40">
        <f t="shared" ref="Y102" si="616">SUM(AA102:AC102)</f>
        <v>252.2</v>
      </c>
      <c r="Z102" s="40">
        <v>0</v>
      </c>
      <c r="AA102" s="40">
        <v>0</v>
      </c>
      <c r="AB102" s="41">
        <v>252.2</v>
      </c>
      <c r="AC102" s="40">
        <v>0</v>
      </c>
      <c r="AD102" s="40">
        <f t="shared" ref="AD102" si="617">SUM(AF102:AH102)</f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f t="shared" ref="AI102" si="618">SUM(AK102:AM102)</f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f t="shared" ref="AN102" si="619">SUM(AP102:AR102)</f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f t="shared" ref="AS102" si="620">SUM(AU102:AW102)</f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f t="shared" ref="AX102" si="621">SUM(AZ102:BB102)</f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f t="shared" ref="BC102" si="622">SUM(BE102:BG102)</f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f t="shared" ref="BH102" si="623">SUM(BJ102:BL102)</f>
        <v>0</v>
      </c>
      <c r="BI102" s="40">
        <v>0</v>
      </c>
      <c r="BJ102" s="40">
        <v>0</v>
      </c>
      <c r="BK102" s="40">
        <v>0</v>
      </c>
      <c r="BL102" s="40">
        <v>0</v>
      </c>
    </row>
    <row r="103" spans="1:64" ht="49.5" x14ac:dyDescent="0.25">
      <c r="A103" s="28" t="s">
        <v>299</v>
      </c>
      <c r="B103" s="29" t="s">
        <v>252</v>
      </c>
      <c r="C103" s="30" t="s">
        <v>24</v>
      </c>
      <c r="D103" s="30" t="s">
        <v>38</v>
      </c>
      <c r="E103" s="31">
        <f t="shared" ref="E103:E104" si="624">J103+O103+T103+Y103+AD103+AI103+AN103+AS103+AX103+BC103+BH103</f>
        <v>120.6</v>
      </c>
      <c r="F103" s="31">
        <f t="shared" ref="F103:F104" si="625">K103+P103+U103+Z103+AE103+AJ103+AO103+AT103+AY103</f>
        <v>0</v>
      </c>
      <c r="G103" s="31">
        <f t="shared" ref="G103:G104" si="626">L103+Q103+V103+AA103+AF103+AK103+AP103+AU103+AZ103</f>
        <v>0</v>
      </c>
      <c r="H103" s="31">
        <f t="shared" ref="H103:H104" si="627">M103+R103+W103+AB103+AG103+AL103+AQ103+AV103+BA103+BF103+BK103</f>
        <v>120.6</v>
      </c>
      <c r="I103" s="31">
        <f t="shared" ref="I103:I104" si="628">N103+S103+X103+AC103+AH103+AM103+AR103+AW103+BB103</f>
        <v>0</v>
      </c>
      <c r="J103" s="33">
        <f t="shared" ref="J103:J104" si="629">M103</f>
        <v>0</v>
      </c>
      <c r="K103" s="40">
        <v>0</v>
      </c>
      <c r="L103" s="40">
        <v>0</v>
      </c>
      <c r="M103" s="33">
        <v>0</v>
      </c>
      <c r="N103" s="40">
        <v>0</v>
      </c>
      <c r="O103" s="40">
        <f t="shared" ref="O103:O104" si="630">SUM(Q103:S103)</f>
        <v>0</v>
      </c>
      <c r="P103" s="40">
        <v>0</v>
      </c>
      <c r="Q103" s="40">
        <v>0</v>
      </c>
      <c r="R103" s="41">
        <v>0</v>
      </c>
      <c r="S103" s="40">
        <v>0</v>
      </c>
      <c r="T103" s="40">
        <f t="shared" ref="T103:T104" si="631">SUM(V103:X103)</f>
        <v>31.6</v>
      </c>
      <c r="U103" s="40">
        <v>0</v>
      </c>
      <c r="V103" s="40">
        <v>0</v>
      </c>
      <c r="W103" s="41">
        <v>31.6</v>
      </c>
      <c r="X103" s="40">
        <v>0</v>
      </c>
      <c r="Y103" s="40">
        <f t="shared" ref="Y103:Y104" si="632">SUM(AA103:AC103)</f>
        <v>89</v>
      </c>
      <c r="Z103" s="40">
        <v>0</v>
      </c>
      <c r="AA103" s="40">
        <v>0</v>
      </c>
      <c r="AB103" s="41">
        <v>89</v>
      </c>
      <c r="AC103" s="40">
        <v>0</v>
      </c>
      <c r="AD103" s="40">
        <f t="shared" ref="AD103:AD104" si="633">SUM(AF103:AH103)</f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f t="shared" ref="AI103:AI104" si="634">SUM(AK103:AM103)</f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f t="shared" ref="AN103:AN104" si="635">SUM(AP103:AR103)</f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f t="shared" ref="AS103:AS104" si="636">SUM(AU103:AW103)</f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f t="shared" ref="AX103:AX104" si="637">SUM(AZ103:BB103)</f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f t="shared" ref="BC103:BC104" si="638">SUM(BE103:BG103)</f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f t="shared" ref="BH103:BH104" si="639">SUM(BJ103:BL103)</f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49.5" x14ac:dyDescent="0.25">
      <c r="A104" s="28" t="s">
        <v>300</v>
      </c>
      <c r="B104" s="29" t="s">
        <v>251</v>
      </c>
      <c r="C104" s="30" t="s">
        <v>24</v>
      </c>
      <c r="D104" s="30" t="s">
        <v>38</v>
      </c>
      <c r="E104" s="31">
        <f t="shared" si="624"/>
        <v>522.20000000000005</v>
      </c>
      <c r="F104" s="31">
        <f t="shared" si="625"/>
        <v>0</v>
      </c>
      <c r="G104" s="31">
        <f t="shared" si="626"/>
        <v>0</v>
      </c>
      <c r="H104" s="31">
        <f t="shared" si="627"/>
        <v>522.20000000000005</v>
      </c>
      <c r="I104" s="31">
        <f t="shared" si="628"/>
        <v>0</v>
      </c>
      <c r="J104" s="33">
        <f t="shared" si="629"/>
        <v>0</v>
      </c>
      <c r="K104" s="40">
        <v>0</v>
      </c>
      <c r="L104" s="40">
        <v>0</v>
      </c>
      <c r="M104" s="33">
        <v>0</v>
      </c>
      <c r="N104" s="40">
        <v>0</v>
      </c>
      <c r="O104" s="40">
        <f t="shared" si="630"/>
        <v>90.7</v>
      </c>
      <c r="P104" s="40">
        <v>0</v>
      </c>
      <c r="Q104" s="40">
        <v>0</v>
      </c>
      <c r="R104" s="41">
        <v>90.7</v>
      </c>
      <c r="S104" s="40">
        <v>0</v>
      </c>
      <c r="T104" s="40">
        <f t="shared" si="631"/>
        <v>210.5</v>
      </c>
      <c r="U104" s="40">
        <v>0</v>
      </c>
      <c r="V104" s="40">
        <v>0</v>
      </c>
      <c r="W104" s="41">
        <v>210.5</v>
      </c>
      <c r="X104" s="40">
        <v>0</v>
      </c>
      <c r="Y104" s="40">
        <f t="shared" si="632"/>
        <v>221</v>
      </c>
      <c r="Z104" s="40">
        <v>0</v>
      </c>
      <c r="AA104" s="40">
        <v>0</v>
      </c>
      <c r="AB104" s="41">
        <v>221</v>
      </c>
      <c r="AC104" s="40">
        <v>0</v>
      </c>
      <c r="AD104" s="40">
        <f t="shared" si="633"/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f t="shared" si="634"/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f t="shared" si="635"/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f t="shared" si="636"/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f t="shared" si="637"/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f t="shared" si="638"/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f t="shared" si="639"/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customHeight="1" x14ac:dyDescent="0.25">
      <c r="A105" s="28" t="s">
        <v>80</v>
      </c>
      <c r="B105" s="95" t="s">
        <v>124</v>
      </c>
      <c r="C105" s="95"/>
      <c r="D105" s="95"/>
      <c r="E105" s="39">
        <f>E106+E111</f>
        <v>7538.6</v>
      </c>
      <c r="F105" s="39">
        <f t="shared" ref="F105:BL105" si="640">F106+F111</f>
        <v>0</v>
      </c>
      <c r="G105" s="39">
        <f t="shared" si="640"/>
        <v>0</v>
      </c>
      <c r="H105" s="39">
        <f t="shared" si="640"/>
        <v>7538.6</v>
      </c>
      <c r="I105" s="39">
        <f t="shared" si="640"/>
        <v>0</v>
      </c>
      <c r="J105" s="39">
        <f t="shared" si="640"/>
        <v>4874.2</v>
      </c>
      <c r="K105" s="39">
        <f t="shared" si="640"/>
        <v>0</v>
      </c>
      <c r="L105" s="39">
        <f t="shared" si="640"/>
        <v>0</v>
      </c>
      <c r="M105" s="39">
        <f t="shared" si="640"/>
        <v>4874.2</v>
      </c>
      <c r="N105" s="39">
        <f t="shared" si="640"/>
        <v>0</v>
      </c>
      <c r="O105" s="39">
        <f t="shared" si="640"/>
        <v>367.69999999999993</v>
      </c>
      <c r="P105" s="39">
        <f t="shared" si="640"/>
        <v>0</v>
      </c>
      <c r="Q105" s="39">
        <f t="shared" si="640"/>
        <v>0</v>
      </c>
      <c r="R105" s="39">
        <f t="shared" si="640"/>
        <v>367.69999999999993</v>
      </c>
      <c r="S105" s="39">
        <f t="shared" si="640"/>
        <v>0</v>
      </c>
      <c r="T105" s="39">
        <f t="shared" si="640"/>
        <v>0</v>
      </c>
      <c r="U105" s="39">
        <f t="shared" si="640"/>
        <v>0</v>
      </c>
      <c r="V105" s="39">
        <f t="shared" si="640"/>
        <v>0</v>
      </c>
      <c r="W105" s="39">
        <f t="shared" si="640"/>
        <v>0</v>
      </c>
      <c r="X105" s="39">
        <f t="shared" si="640"/>
        <v>0</v>
      </c>
      <c r="Y105" s="39">
        <f t="shared" si="640"/>
        <v>1924.2</v>
      </c>
      <c r="Z105" s="39">
        <f t="shared" si="640"/>
        <v>0</v>
      </c>
      <c r="AA105" s="39">
        <f t="shared" si="640"/>
        <v>0</v>
      </c>
      <c r="AB105" s="39">
        <f t="shared" si="640"/>
        <v>1924.2</v>
      </c>
      <c r="AC105" s="39">
        <f t="shared" si="640"/>
        <v>0</v>
      </c>
      <c r="AD105" s="39">
        <f t="shared" si="640"/>
        <v>0</v>
      </c>
      <c r="AE105" s="39">
        <f t="shared" si="640"/>
        <v>0</v>
      </c>
      <c r="AF105" s="39">
        <f t="shared" si="640"/>
        <v>0</v>
      </c>
      <c r="AG105" s="39">
        <f t="shared" si="640"/>
        <v>0</v>
      </c>
      <c r="AH105" s="39">
        <f t="shared" si="640"/>
        <v>0</v>
      </c>
      <c r="AI105" s="39">
        <f t="shared" si="640"/>
        <v>372.5</v>
      </c>
      <c r="AJ105" s="39">
        <f t="shared" si="640"/>
        <v>0</v>
      </c>
      <c r="AK105" s="39">
        <f t="shared" si="640"/>
        <v>0</v>
      </c>
      <c r="AL105" s="39">
        <f t="shared" si="640"/>
        <v>372.5</v>
      </c>
      <c r="AM105" s="39">
        <f t="shared" si="640"/>
        <v>0</v>
      </c>
      <c r="AN105" s="39">
        <f t="shared" si="640"/>
        <v>0</v>
      </c>
      <c r="AO105" s="39">
        <f t="shared" si="640"/>
        <v>0</v>
      </c>
      <c r="AP105" s="39">
        <f t="shared" si="640"/>
        <v>0</v>
      </c>
      <c r="AQ105" s="39">
        <f t="shared" si="640"/>
        <v>0</v>
      </c>
      <c r="AR105" s="39">
        <f t="shared" si="640"/>
        <v>0</v>
      </c>
      <c r="AS105" s="39">
        <f t="shared" si="640"/>
        <v>0</v>
      </c>
      <c r="AT105" s="39">
        <f t="shared" si="640"/>
        <v>0</v>
      </c>
      <c r="AU105" s="39">
        <f t="shared" si="640"/>
        <v>0</v>
      </c>
      <c r="AV105" s="39">
        <f t="shared" si="640"/>
        <v>0</v>
      </c>
      <c r="AW105" s="39">
        <f t="shared" si="640"/>
        <v>0</v>
      </c>
      <c r="AX105" s="39">
        <f t="shared" si="640"/>
        <v>0</v>
      </c>
      <c r="AY105" s="39">
        <f t="shared" si="640"/>
        <v>0</v>
      </c>
      <c r="AZ105" s="39">
        <f t="shared" si="640"/>
        <v>0</v>
      </c>
      <c r="BA105" s="39">
        <f t="shared" si="640"/>
        <v>0</v>
      </c>
      <c r="BB105" s="39">
        <f t="shared" si="640"/>
        <v>0</v>
      </c>
      <c r="BC105" s="39">
        <f t="shared" si="640"/>
        <v>0</v>
      </c>
      <c r="BD105" s="39">
        <f t="shared" si="640"/>
        <v>0</v>
      </c>
      <c r="BE105" s="39">
        <f t="shared" si="640"/>
        <v>0</v>
      </c>
      <c r="BF105" s="39">
        <f t="shared" si="640"/>
        <v>0</v>
      </c>
      <c r="BG105" s="39">
        <f t="shared" si="640"/>
        <v>0</v>
      </c>
      <c r="BH105" s="39">
        <f t="shared" si="640"/>
        <v>0</v>
      </c>
      <c r="BI105" s="39">
        <f t="shared" si="640"/>
        <v>0</v>
      </c>
      <c r="BJ105" s="39">
        <f t="shared" si="640"/>
        <v>0</v>
      </c>
      <c r="BK105" s="39">
        <f t="shared" si="640"/>
        <v>0</v>
      </c>
      <c r="BL105" s="39">
        <f t="shared" si="640"/>
        <v>0</v>
      </c>
    </row>
    <row r="106" spans="1:64" ht="47.25" customHeight="1" x14ac:dyDescent="0.25">
      <c r="A106" s="28" t="s">
        <v>81</v>
      </c>
      <c r="B106" s="95" t="s">
        <v>113</v>
      </c>
      <c r="C106" s="95"/>
      <c r="D106" s="95"/>
      <c r="E106" s="39">
        <f>SUM(E107:E110)</f>
        <v>2470.4</v>
      </c>
      <c r="F106" s="39">
        <f t="shared" ref="F106:V106" si="641">SUM(F107:F110)</f>
        <v>0</v>
      </c>
      <c r="G106" s="39">
        <f t="shared" si="641"/>
        <v>0</v>
      </c>
      <c r="H106" s="39">
        <f t="shared" si="641"/>
        <v>2470.4</v>
      </c>
      <c r="I106" s="39">
        <f t="shared" si="641"/>
        <v>0</v>
      </c>
      <c r="J106" s="39">
        <f t="shared" si="641"/>
        <v>2102.6999999999998</v>
      </c>
      <c r="K106" s="39">
        <f t="shared" si="641"/>
        <v>0</v>
      </c>
      <c r="L106" s="39">
        <f t="shared" si="641"/>
        <v>0</v>
      </c>
      <c r="M106" s="39">
        <f>SUM(M107:M110)</f>
        <v>2102.6999999999998</v>
      </c>
      <c r="N106" s="39">
        <f t="shared" si="641"/>
        <v>0</v>
      </c>
      <c r="O106" s="39">
        <f t="shared" si="641"/>
        <v>367.69999999999993</v>
      </c>
      <c r="P106" s="39">
        <f t="shared" si="641"/>
        <v>0</v>
      </c>
      <c r="Q106" s="39">
        <f t="shared" si="641"/>
        <v>0</v>
      </c>
      <c r="R106" s="39">
        <f t="shared" si="641"/>
        <v>367.69999999999993</v>
      </c>
      <c r="S106" s="39">
        <f t="shared" si="641"/>
        <v>0</v>
      </c>
      <c r="T106" s="39">
        <f t="shared" si="641"/>
        <v>0</v>
      </c>
      <c r="U106" s="39">
        <f t="shared" si="641"/>
        <v>0</v>
      </c>
      <c r="V106" s="39">
        <f t="shared" si="641"/>
        <v>0</v>
      </c>
      <c r="W106" s="39">
        <f t="shared" ref="W106" si="642">SUM(W107:W110)</f>
        <v>0</v>
      </c>
      <c r="X106" s="39">
        <f t="shared" ref="X106" si="643">SUM(X107:X110)</f>
        <v>0</v>
      </c>
      <c r="Y106" s="39">
        <f t="shared" ref="Y106" si="644">SUM(Y107:Y110)</f>
        <v>0</v>
      </c>
      <c r="Z106" s="39">
        <f t="shared" ref="Z106" si="645">SUM(Z107:Z110)</f>
        <v>0</v>
      </c>
      <c r="AA106" s="39">
        <f t="shared" ref="AA106" si="646">SUM(AA107:AA110)</f>
        <v>0</v>
      </c>
      <c r="AB106" s="39">
        <f t="shared" ref="AB106" si="647">SUM(AB107:AB110)</f>
        <v>0</v>
      </c>
      <c r="AC106" s="39">
        <f t="shared" ref="AC106" si="648">SUM(AC107:AC110)</f>
        <v>0</v>
      </c>
      <c r="AD106" s="39">
        <f t="shared" ref="AD106" si="649">SUM(AD107:AD110)</f>
        <v>0</v>
      </c>
      <c r="AE106" s="39">
        <f t="shared" ref="AE106" si="650">SUM(AE107:AE110)</f>
        <v>0</v>
      </c>
      <c r="AF106" s="39">
        <f t="shared" ref="AF106" si="651">SUM(AF107:AF110)</f>
        <v>0</v>
      </c>
      <c r="AG106" s="39">
        <f t="shared" ref="AG106" si="652">SUM(AG107:AG110)</f>
        <v>0</v>
      </c>
      <c r="AH106" s="39">
        <f t="shared" ref="AH106" si="653">SUM(AH107:AH110)</f>
        <v>0</v>
      </c>
      <c r="AI106" s="39">
        <f t="shared" ref="AI106" si="654">SUM(AI107:AI110)</f>
        <v>0</v>
      </c>
      <c r="AJ106" s="39">
        <f t="shared" ref="AJ106" si="655">SUM(AJ107:AJ110)</f>
        <v>0</v>
      </c>
      <c r="AK106" s="39">
        <f t="shared" ref="AK106" si="656">SUM(AK107:AK110)</f>
        <v>0</v>
      </c>
      <c r="AL106" s="39">
        <f t="shared" ref="AL106:AM106" si="657">SUM(AL107:AL110)</f>
        <v>0</v>
      </c>
      <c r="AM106" s="39">
        <f t="shared" si="657"/>
        <v>0</v>
      </c>
      <c r="AN106" s="39">
        <f t="shared" ref="AN106" si="658">SUM(AN107:AN110)</f>
        <v>0</v>
      </c>
      <c r="AO106" s="39">
        <f t="shared" ref="AO106" si="659">SUM(AO107:AO110)</f>
        <v>0</v>
      </c>
      <c r="AP106" s="39">
        <f t="shared" ref="AP106" si="660">SUM(AP107:AP110)</f>
        <v>0</v>
      </c>
      <c r="AQ106" s="39">
        <f t="shared" ref="AQ106" si="661">SUM(AQ107:AQ110)</f>
        <v>0</v>
      </c>
      <c r="AR106" s="39">
        <f t="shared" ref="AR106" si="662">SUM(AR107:AR110)</f>
        <v>0</v>
      </c>
      <c r="AS106" s="39">
        <f t="shared" ref="AS106" si="663">SUM(AS107:AS110)</f>
        <v>0</v>
      </c>
      <c r="AT106" s="39">
        <f t="shared" ref="AT106" si="664">SUM(AT107:AT110)</f>
        <v>0</v>
      </c>
      <c r="AU106" s="39">
        <f t="shared" ref="AU106" si="665">SUM(AU107:AU110)</f>
        <v>0</v>
      </c>
      <c r="AV106" s="39">
        <f t="shared" ref="AV106" si="666">SUM(AV107:AV110)</f>
        <v>0</v>
      </c>
      <c r="AW106" s="39">
        <f t="shared" ref="AW106" si="667">SUM(AW107:AW110)</f>
        <v>0</v>
      </c>
      <c r="AX106" s="39">
        <f t="shared" ref="AX106" si="668">SUM(AX107:AX110)</f>
        <v>0</v>
      </c>
      <c r="AY106" s="39">
        <f t="shared" ref="AY106" si="669">SUM(AY107:AY110)</f>
        <v>0</v>
      </c>
      <c r="AZ106" s="39">
        <f t="shared" ref="AZ106" si="670">SUM(AZ107:AZ110)</f>
        <v>0</v>
      </c>
      <c r="BA106" s="39">
        <f t="shared" ref="BA106" si="671">SUM(BA107:BA110)</f>
        <v>0</v>
      </c>
      <c r="BB106" s="39">
        <f t="shared" ref="BB106" si="672">SUM(BB107:BB110)</f>
        <v>0</v>
      </c>
      <c r="BC106" s="39">
        <f t="shared" ref="BC106:BD106" si="673">SUM(BC107:BC110)</f>
        <v>0</v>
      </c>
      <c r="BD106" s="39">
        <f t="shared" si="673"/>
        <v>0</v>
      </c>
      <c r="BE106" s="39">
        <f t="shared" ref="BE106" si="674">SUM(BE107:BE110)</f>
        <v>0</v>
      </c>
      <c r="BF106" s="39">
        <f t="shared" ref="BF106" si="675">SUM(BF107:BF110)</f>
        <v>0</v>
      </c>
      <c r="BG106" s="39">
        <f t="shared" ref="BG106" si="676">SUM(BG107:BG110)</f>
        <v>0</v>
      </c>
      <c r="BH106" s="39">
        <f t="shared" ref="BH106" si="677">SUM(BH107:BH110)</f>
        <v>0</v>
      </c>
      <c r="BI106" s="39">
        <f t="shared" ref="BI106" si="678">SUM(BI107:BI110)</f>
        <v>0</v>
      </c>
      <c r="BJ106" s="39">
        <f t="shared" ref="BJ106" si="679">SUM(BJ107:BJ110)</f>
        <v>0</v>
      </c>
      <c r="BK106" s="39">
        <f t="shared" ref="BK106" si="680">SUM(BK107:BK110)</f>
        <v>0</v>
      </c>
      <c r="BL106" s="39">
        <f t="shared" ref="BL106" si="681">SUM(BL107:BL110)</f>
        <v>0</v>
      </c>
    </row>
    <row r="107" spans="1:64" ht="33" x14ac:dyDescent="0.25">
      <c r="A107" s="28" t="s">
        <v>109</v>
      </c>
      <c r="B107" s="29" t="s">
        <v>78</v>
      </c>
      <c r="C107" s="30" t="s">
        <v>24</v>
      </c>
      <c r="D107" s="30" t="s">
        <v>38</v>
      </c>
      <c r="E107" s="31">
        <f t="shared" ref="E107" si="682">J107+O107+T107+Y107+AD107+AI107+AN107+AS107+AX107</f>
        <v>1522.2999999999997</v>
      </c>
      <c r="F107" s="31">
        <f t="shared" ref="F107" si="683">K107+P107+U107+Z107+AE107+AJ107+AO107+AT107+AY107</f>
        <v>0</v>
      </c>
      <c r="G107" s="31">
        <f t="shared" ref="G107" si="684">L107+Q107+V107+AA107+AF107+AK107+AP107+AU107+AZ107</f>
        <v>0</v>
      </c>
      <c r="H107" s="31">
        <f t="shared" ref="H107" si="685">M107+R107+W107+AB107+AG107+AL107+AQ107+AV107+BA107</f>
        <v>1522.2999999999997</v>
      </c>
      <c r="I107" s="31">
        <f t="shared" ref="I107" si="686">N107+S107+X107+AC107+AH107+AM107+AR107+AW107+BB107</f>
        <v>0</v>
      </c>
      <c r="J107" s="32">
        <f>M107</f>
        <v>1154.5999999999999</v>
      </c>
      <c r="K107" s="40">
        <v>0</v>
      </c>
      <c r="L107" s="40">
        <v>0</v>
      </c>
      <c r="M107" s="32">
        <f>2309.2-1154.6</f>
        <v>1154.5999999999999</v>
      </c>
      <c r="N107" s="40">
        <v>0</v>
      </c>
      <c r="O107" s="33">
        <f>SUM(P107:S107)</f>
        <v>367.69999999999993</v>
      </c>
      <c r="P107" s="40">
        <v>0</v>
      </c>
      <c r="Q107" s="40">
        <v>0</v>
      </c>
      <c r="R107" s="41">
        <f>1154.6-786.9</f>
        <v>367.69999999999993</v>
      </c>
      <c r="S107" s="40">
        <v>0</v>
      </c>
      <c r="T107" s="33">
        <f>SUM(U107:X107)</f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>SUM(Z107:AC107)</f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>SUM(AO107:AR107)</f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>SUM(AT107:AW107)</f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>SUM(AY107:BB107)</f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>SUM(BD107:BG107)</f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>SUM(BI107:BL107)</f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110</v>
      </c>
      <c r="B108" s="29" t="s">
        <v>66</v>
      </c>
      <c r="C108" s="30" t="s">
        <v>24</v>
      </c>
      <c r="D108" s="30" t="s">
        <v>38</v>
      </c>
      <c r="E108" s="31">
        <f t="shared" ref="E108:E110" si="687">J108+O108+T108+Y108+AD108+AI108+AN108+AS108+AX108</f>
        <v>65</v>
      </c>
      <c r="F108" s="31">
        <f t="shared" ref="F108:F110" si="688">K108+P108+U108+Z108+AE108+AJ108+AO108+AT108+AY108</f>
        <v>0</v>
      </c>
      <c r="G108" s="31">
        <f t="shared" ref="G108:G110" si="689">L108+Q108+V108+AA108+AF108+AK108+AP108+AU108+AZ108</f>
        <v>0</v>
      </c>
      <c r="H108" s="31">
        <f t="shared" ref="H108:H110" si="690">M108+R108+W108+AB108+AG108+AL108+AQ108+AV108+BA108</f>
        <v>65</v>
      </c>
      <c r="I108" s="31">
        <f t="shared" ref="I108:I110" si="691">N108+S108+X108+AC108+AH108+AM108+AR108+AW108+BB108</f>
        <v>0</v>
      </c>
      <c r="J108" s="32">
        <f>M108</f>
        <v>65</v>
      </c>
      <c r="K108" s="40">
        <v>0</v>
      </c>
      <c r="L108" s="40">
        <v>0</v>
      </c>
      <c r="M108" s="32">
        <v>65</v>
      </c>
      <c r="N108" s="40">
        <v>0</v>
      </c>
      <c r="O108" s="33">
        <f t="shared" ref="O108:O109" si="692">SUM(P108:S108)</f>
        <v>0</v>
      </c>
      <c r="P108" s="40">
        <v>0</v>
      </c>
      <c r="Q108" s="40">
        <v>0</v>
      </c>
      <c r="R108" s="40">
        <v>0</v>
      </c>
      <c r="S108" s="40">
        <v>0</v>
      </c>
      <c r="T108" s="33">
        <f t="shared" ref="T108:T109" si="693">SUM(U108:X108)</f>
        <v>0</v>
      </c>
      <c r="U108" s="40">
        <v>0</v>
      </c>
      <c r="V108" s="40">
        <v>0</v>
      </c>
      <c r="W108" s="40">
        <v>0</v>
      </c>
      <c r="X108" s="40">
        <v>0</v>
      </c>
      <c r="Y108" s="33">
        <f t="shared" ref="Y108:Y109" si="694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95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 t="shared" ref="AI108:AI109" si="696">SUM(AJ108:AM108)</f>
        <v>0</v>
      </c>
      <c r="AJ108" s="40">
        <v>0</v>
      </c>
      <c r="AK108" s="40">
        <v>0</v>
      </c>
      <c r="AL108" s="40">
        <v>0</v>
      </c>
      <c r="AM108" s="40">
        <v>0</v>
      </c>
      <c r="AN108" s="33">
        <f t="shared" ref="AN108:AN109" si="697">SUM(AO108:AR108)</f>
        <v>0</v>
      </c>
      <c r="AO108" s="40">
        <v>0</v>
      </c>
      <c r="AP108" s="40">
        <v>0</v>
      </c>
      <c r="AQ108" s="40">
        <v>0</v>
      </c>
      <c r="AR108" s="40">
        <v>0</v>
      </c>
      <c r="AS108" s="33">
        <f t="shared" ref="AS108:AS109" si="698">SUM(AT108:AW108)</f>
        <v>0</v>
      </c>
      <c r="AT108" s="40">
        <v>0</v>
      </c>
      <c r="AU108" s="40">
        <v>0</v>
      </c>
      <c r="AV108" s="40">
        <v>0</v>
      </c>
      <c r="AW108" s="40">
        <v>0</v>
      </c>
      <c r="AX108" s="33">
        <f t="shared" ref="AX108:AX109" si="699">SUM(AY108:BB108)</f>
        <v>0</v>
      </c>
      <c r="AY108" s="40">
        <v>0</v>
      </c>
      <c r="AZ108" s="40">
        <v>0</v>
      </c>
      <c r="BA108" s="40">
        <v>0</v>
      </c>
      <c r="BB108" s="40">
        <v>0</v>
      </c>
      <c r="BC108" s="33">
        <f t="shared" ref="BC108:BC109" si="700">SUM(BD108:BG108)</f>
        <v>0</v>
      </c>
      <c r="BD108" s="40">
        <v>0</v>
      </c>
      <c r="BE108" s="40">
        <v>0</v>
      </c>
      <c r="BF108" s="40">
        <v>0</v>
      </c>
      <c r="BG108" s="40">
        <v>0</v>
      </c>
      <c r="BH108" s="33">
        <f t="shared" ref="BH108:BH109" si="701">SUM(BI108:BL108)</f>
        <v>0</v>
      </c>
      <c r="BI108" s="40">
        <v>0</v>
      </c>
      <c r="BJ108" s="40">
        <v>0</v>
      </c>
      <c r="BK108" s="40">
        <v>0</v>
      </c>
      <c r="BL108" s="40">
        <v>0</v>
      </c>
    </row>
    <row r="109" spans="1:64" ht="33" x14ac:dyDescent="0.25">
      <c r="A109" s="28" t="s">
        <v>111</v>
      </c>
      <c r="B109" s="29" t="s">
        <v>77</v>
      </c>
      <c r="C109" s="30" t="s">
        <v>24</v>
      </c>
      <c r="D109" s="30" t="s">
        <v>38</v>
      </c>
      <c r="E109" s="31">
        <f t="shared" si="687"/>
        <v>562.70000000000005</v>
      </c>
      <c r="F109" s="31">
        <f t="shared" si="688"/>
        <v>0</v>
      </c>
      <c r="G109" s="31">
        <f t="shared" si="689"/>
        <v>0</v>
      </c>
      <c r="H109" s="31">
        <f t="shared" si="690"/>
        <v>562.70000000000005</v>
      </c>
      <c r="I109" s="31">
        <f t="shared" si="691"/>
        <v>0</v>
      </c>
      <c r="J109" s="32">
        <f>M109</f>
        <v>562.70000000000005</v>
      </c>
      <c r="K109" s="40">
        <v>0</v>
      </c>
      <c r="L109" s="40">
        <v>0</v>
      </c>
      <c r="M109" s="32">
        <v>562.70000000000005</v>
      </c>
      <c r="N109" s="40">
        <v>0</v>
      </c>
      <c r="O109" s="33">
        <f t="shared" si="692"/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si="693"/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si="694"/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si="695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 t="shared" si="696"/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si="697"/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si="698"/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si="699"/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si="700"/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si="701"/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112</v>
      </c>
      <c r="B110" s="29" t="s">
        <v>82</v>
      </c>
      <c r="C110" s="30" t="s">
        <v>24</v>
      </c>
      <c r="D110" s="30" t="s">
        <v>38</v>
      </c>
      <c r="E110" s="31">
        <f t="shared" si="687"/>
        <v>320.39999999999998</v>
      </c>
      <c r="F110" s="31">
        <f t="shared" si="688"/>
        <v>0</v>
      </c>
      <c r="G110" s="31">
        <f t="shared" si="689"/>
        <v>0</v>
      </c>
      <c r="H110" s="31">
        <f t="shared" si="690"/>
        <v>320.39999999999998</v>
      </c>
      <c r="I110" s="31">
        <f t="shared" si="691"/>
        <v>0</v>
      </c>
      <c r="J110" s="32">
        <f>M110</f>
        <v>320.39999999999998</v>
      </c>
      <c r="K110" s="40">
        <v>0</v>
      </c>
      <c r="L110" s="40">
        <v>0</v>
      </c>
      <c r="M110" s="32">
        <v>320.39999999999998</v>
      </c>
      <c r="N110" s="40">
        <v>0</v>
      </c>
      <c r="O110" s="33">
        <f>SUM(P110:S110)</f>
        <v>0</v>
      </c>
      <c r="P110" s="39">
        <f>P111+P116</f>
        <v>0</v>
      </c>
      <c r="Q110" s="39">
        <f>Q111+Q116</f>
        <v>0</v>
      </c>
      <c r="R110" s="39">
        <v>0</v>
      </c>
      <c r="S110" s="39">
        <v>0</v>
      </c>
      <c r="T110" s="33">
        <f>SUM(U110:X110)</f>
        <v>0</v>
      </c>
      <c r="U110" s="39">
        <f>U111+U116</f>
        <v>0</v>
      </c>
      <c r="V110" s="39">
        <v>0</v>
      </c>
      <c r="W110" s="33">
        <v>0</v>
      </c>
      <c r="X110" s="39">
        <v>0</v>
      </c>
      <c r="Y110" s="33">
        <f>SUM(Z110:AC110)</f>
        <v>0</v>
      </c>
      <c r="Z110" s="39">
        <f>Z111+Z116</f>
        <v>0</v>
      </c>
      <c r="AA110" s="40">
        <v>0</v>
      </c>
      <c r="AB110" s="40">
        <v>0</v>
      </c>
      <c r="AC110" s="40">
        <v>0</v>
      </c>
      <c r="AD110" s="33">
        <f>SUM(AE110:AH110)</f>
        <v>0</v>
      </c>
      <c r="AE110" s="39">
        <f>AE111+AE116</f>
        <v>0</v>
      </c>
      <c r="AF110" s="40">
        <v>0</v>
      </c>
      <c r="AG110" s="40">
        <v>0</v>
      </c>
      <c r="AH110" s="40">
        <v>0</v>
      </c>
      <c r="AI110" s="33">
        <f>SUM(AJ110:AM110)</f>
        <v>0</v>
      </c>
      <c r="AJ110" s="39">
        <f>AJ111+AJ116</f>
        <v>0</v>
      </c>
      <c r="AK110" s="39">
        <f>AK111+AK116</f>
        <v>0</v>
      </c>
      <c r="AL110" s="39">
        <v>0</v>
      </c>
      <c r="AM110" s="39">
        <f>AM111+AM116</f>
        <v>0</v>
      </c>
      <c r="AN110" s="33">
        <f>SUM(AO110:AR110)</f>
        <v>0</v>
      </c>
      <c r="AO110" s="39">
        <f>AO111+AO116</f>
        <v>0</v>
      </c>
      <c r="AP110" s="39">
        <f>AP111+AP116</f>
        <v>0</v>
      </c>
      <c r="AQ110" s="39">
        <v>0</v>
      </c>
      <c r="AR110" s="39">
        <f>AR111+AR116</f>
        <v>0</v>
      </c>
      <c r="AS110" s="33">
        <f>SUM(AT110:AW110)</f>
        <v>0</v>
      </c>
      <c r="AT110" s="39">
        <f>AT111+AT116</f>
        <v>0</v>
      </c>
      <c r="AU110" s="39">
        <f>AU111+AU116</f>
        <v>0</v>
      </c>
      <c r="AV110" s="39">
        <f>AV111+AV116</f>
        <v>0</v>
      </c>
      <c r="AW110" s="39">
        <f>AW111+AW116</f>
        <v>0</v>
      </c>
      <c r="AX110" s="33">
        <f>SUM(AY110:BB110)</f>
        <v>0</v>
      </c>
      <c r="AY110" s="39">
        <f>AY111+AY116</f>
        <v>0</v>
      </c>
      <c r="AZ110" s="39">
        <f>AZ111+AZ116</f>
        <v>0</v>
      </c>
      <c r="BA110" s="39">
        <f>BA111+BA116</f>
        <v>0</v>
      </c>
      <c r="BB110" s="39">
        <f>BB111+BB116</f>
        <v>0</v>
      </c>
      <c r="BC110" s="33">
        <f>SUM(BD110:BG110)</f>
        <v>0</v>
      </c>
      <c r="BD110" s="39">
        <f>BD111+BD116</f>
        <v>0</v>
      </c>
      <c r="BE110" s="39">
        <f>BE111+BE116</f>
        <v>0</v>
      </c>
      <c r="BF110" s="39">
        <f>BF111+BF116</f>
        <v>0</v>
      </c>
      <c r="BG110" s="39">
        <f>BG111+BG116</f>
        <v>0</v>
      </c>
      <c r="BH110" s="33">
        <f>SUM(BI110:BL110)</f>
        <v>0</v>
      </c>
      <c r="BI110" s="39">
        <f>BI111+BI116</f>
        <v>0</v>
      </c>
      <c r="BJ110" s="39">
        <f>BJ111+BJ116</f>
        <v>0</v>
      </c>
      <c r="BK110" s="39">
        <f>BK111+BK116</f>
        <v>0</v>
      </c>
      <c r="BL110" s="39">
        <f>BL111+BL116</f>
        <v>0</v>
      </c>
    </row>
    <row r="111" spans="1:64" ht="31.5" customHeight="1" x14ac:dyDescent="0.25">
      <c r="A111" s="28" t="s">
        <v>115</v>
      </c>
      <c r="B111" s="95" t="s">
        <v>114</v>
      </c>
      <c r="C111" s="95"/>
      <c r="D111" s="95"/>
      <c r="E111" s="39">
        <f>SUM(E112:E115)</f>
        <v>5068.2</v>
      </c>
      <c r="F111" s="39">
        <f t="shared" ref="F111:BL111" si="702">SUM(F112:F115)</f>
        <v>0</v>
      </c>
      <c r="G111" s="39">
        <f t="shared" si="702"/>
        <v>0</v>
      </c>
      <c r="H111" s="39">
        <f t="shared" si="702"/>
        <v>5068.2</v>
      </c>
      <c r="I111" s="39">
        <f t="shared" si="702"/>
        <v>0</v>
      </c>
      <c r="J111" s="39">
        <f t="shared" si="702"/>
        <v>2771.5</v>
      </c>
      <c r="K111" s="39">
        <f t="shared" si="702"/>
        <v>0</v>
      </c>
      <c r="L111" s="39">
        <f t="shared" si="702"/>
        <v>0</v>
      </c>
      <c r="M111" s="39">
        <f t="shared" si="702"/>
        <v>2771.5</v>
      </c>
      <c r="N111" s="39">
        <f t="shared" si="702"/>
        <v>0</v>
      </c>
      <c r="O111" s="39">
        <f t="shared" si="702"/>
        <v>0</v>
      </c>
      <c r="P111" s="39">
        <f t="shared" si="702"/>
        <v>0</v>
      </c>
      <c r="Q111" s="39">
        <f t="shared" si="702"/>
        <v>0</v>
      </c>
      <c r="R111" s="39">
        <f t="shared" si="702"/>
        <v>0</v>
      </c>
      <c r="S111" s="39">
        <f t="shared" si="702"/>
        <v>0</v>
      </c>
      <c r="T111" s="39">
        <f t="shared" si="702"/>
        <v>0</v>
      </c>
      <c r="U111" s="39">
        <f t="shared" si="702"/>
        <v>0</v>
      </c>
      <c r="V111" s="39">
        <f t="shared" si="702"/>
        <v>0</v>
      </c>
      <c r="W111" s="39">
        <f t="shared" si="702"/>
        <v>0</v>
      </c>
      <c r="X111" s="39">
        <f t="shared" si="702"/>
        <v>0</v>
      </c>
      <c r="Y111" s="39">
        <f t="shared" si="702"/>
        <v>1924.2</v>
      </c>
      <c r="Z111" s="39">
        <f t="shared" si="702"/>
        <v>0</v>
      </c>
      <c r="AA111" s="39">
        <f t="shared" si="702"/>
        <v>0</v>
      </c>
      <c r="AB111" s="39">
        <f t="shared" si="702"/>
        <v>1924.2</v>
      </c>
      <c r="AC111" s="39">
        <f t="shared" si="702"/>
        <v>0</v>
      </c>
      <c r="AD111" s="39">
        <f t="shared" si="702"/>
        <v>0</v>
      </c>
      <c r="AE111" s="39">
        <f t="shared" si="702"/>
        <v>0</v>
      </c>
      <c r="AF111" s="39">
        <f t="shared" si="702"/>
        <v>0</v>
      </c>
      <c r="AG111" s="39">
        <f t="shared" si="702"/>
        <v>0</v>
      </c>
      <c r="AH111" s="39">
        <f t="shared" si="702"/>
        <v>0</v>
      </c>
      <c r="AI111" s="39">
        <f t="shared" si="702"/>
        <v>372.5</v>
      </c>
      <c r="AJ111" s="39">
        <f t="shared" si="702"/>
        <v>0</v>
      </c>
      <c r="AK111" s="39">
        <f t="shared" si="702"/>
        <v>0</v>
      </c>
      <c r="AL111" s="39">
        <f t="shared" si="702"/>
        <v>372.5</v>
      </c>
      <c r="AM111" s="39">
        <f t="shared" si="702"/>
        <v>0</v>
      </c>
      <c r="AN111" s="39">
        <f t="shared" si="702"/>
        <v>0</v>
      </c>
      <c r="AO111" s="39">
        <f t="shared" si="702"/>
        <v>0</v>
      </c>
      <c r="AP111" s="39">
        <f t="shared" si="702"/>
        <v>0</v>
      </c>
      <c r="AQ111" s="39">
        <f t="shared" si="702"/>
        <v>0</v>
      </c>
      <c r="AR111" s="39">
        <f t="shared" si="702"/>
        <v>0</v>
      </c>
      <c r="AS111" s="39">
        <f t="shared" si="702"/>
        <v>0</v>
      </c>
      <c r="AT111" s="39">
        <f t="shared" si="702"/>
        <v>0</v>
      </c>
      <c r="AU111" s="39">
        <f t="shared" si="702"/>
        <v>0</v>
      </c>
      <c r="AV111" s="39">
        <f t="shared" si="702"/>
        <v>0</v>
      </c>
      <c r="AW111" s="39">
        <f t="shared" si="702"/>
        <v>0</v>
      </c>
      <c r="AX111" s="39">
        <f t="shared" si="702"/>
        <v>0</v>
      </c>
      <c r="AY111" s="39">
        <f t="shared" si="702"/>
        <v>0</v>
      </c>
      <c r="AZ111" s="39">
        <f t="shared" si="702"/>
        <v>0</v>
      </c>
      <c r="BA111" s="39">
        <f t="shared" si="702"/>
        <v>0</v>
      </c>
      <c r="BB111" s="39">
        <f t="shared" si="702"/>
        <v>0</v>
      </c>
      <c r="BC111" s="39">
        <f t="shared" si="702"/>
        <v>0</v>
      </c>
      <c r="BD111" s="39">
        <f t="shared" si="702"/>
        <v>0</v>
      </c>
      <c r="BE111" s="39">
        <f t="shared" si="702"/>
        <v>0</v>
      </c>
      <c r="BF111" s="39">
        <f t="shared" si="702"/>
        <v>0</v>
      </c>
      <c r="BG111" s="39">
        <f t="shared" si="702"/>
        <v>0</v>
      </c>
      <c r="BH111" s="39">
        <f t="shared" si="702"/>
        <v>0</v>
      </c>
      <c r="BI111" s="39">
        <f t="shared" si="702"/>
        <v>0</v>
      </c>
      <c r="BJ111" s="39">
        <f t="shared" si="702"/>
        <v>0</v>
      </c>
      <c r="BK111" s="39">
        <f t="shared" si="702"/>
        <v>0</v>
      </c>
      <c r="BL111" s="39">
        <f t="shared" si="702"/>
        <v>0</v>
      </c>
    </row>
    <row r="112" spans="1:64" ht="66" x14ac:dyDescent="0.25">
      <c r="A112" s="28" t="s">
        <v>199</v>
      </c>
      <c r="B112" s="29" t="s">
        <v>78</v>
      </c>
      <c r="C112" s="30" t="s">
        <v>24</v>
      </c>
      <c r="D112" s="30" t="s">
        <v>351</v>
      </c>
      <c r="E112" s="31">
        <f t="shared" ref="E112" si="703">J112+O112+T112+Y112+AD112+AI112+AN112+AS112+AX112</f>
        <v>1073.2</v>
      </c>
      <c r="F112" s="31">
        <f t="shared" ref="F112" si="704">K112+P112+U112+Z112+AE112+AJ112+AO112+AT112+AY112</f>
        <v>0</v>
      </c>
      <c r="G112" s="31">
        <f t="shared" ref="G112" si="705">L112+Q112+V112+AA112+AF112+AK112+AP112+AU112+AZ112</f>
        <v>0</v>
      </c>
      <c r="H112" s="31">
        <f t="shared" ref="H112" si="706">M112+R112+W112+AB112+AG112+AL112+AQ112+AV112+BA112</f>
        <v>1073.2</v>
      </c>
      <c r="I112" s="31">
        <f t="shared" ref="I112" si="707">N112+S112+X112+AC112+AH112+AM112+AR112+AW112+BB112</f>
        <v>0</v>
      </c>
      <c r="J112" s="32">
        <f>M112</f>
        <v>700.7</v>
      </c>
      <c r="K112" s="40">
        <v>0</v>
      </c>
      <c r="L112" s="40">
        <v>0</v>
      </c>
      <c r="M112" s="32">
        <v>700.7</v>
      </c>
      <c r="N112" s="40">
        <v>0</v>
      </c>
      <c r="O112" s="33">
        <f t="shared" ref="O112:O113" si="708">SUM(P112:S112)</f>
        <v>0</v>
      </c>
      <c r="P112" s="40">
        <v>0</v>
      </c>
      <c r="Q112" s="40">
        <v>0</v>
      </c>
      <c r="R112" s="40">
        <v>0</v>
      </c>
      <c r="S112" s="40">
        <v>0</v>
      </c>
      <c r="T112" s="33">
        <f t="shared" ref="T112:T113" si="709">SUM(U112:X112)</f>
        <v>0</v>
      </c>
      <c r="U112" s="40">
        <v>0</v>
      </c>
      <c r="V112" s="40">
        <v>0</v>
      </c>
      <c r="W112" s="40">
        <v>0</v>
      </c>
      <c r="X112" s="40">
        <v>0</v>
      </c>
      <c r="Y112" s="33">
        <f t="shared" ref="Y112:Y113" si="710">SUM(Z112:AC112)</f>
        <v>0</v>
      </c>
      <c r="Z112" s="40">
        <v>0</v>
      </c>
      <c r="AA112" s="40">
        <v>0</v>
      </c>
      <c r="AB112" s="40">
        <v>0</v>
      </c>
      <c r="AC112" s="40">
        <v>0</v>
      </c>
      <c r="AD112" s="33">
        <f t="shared" ref="AD112:AD113" si="711">SUM(AE112:AH112)</f>
        <v>0</v>
      </c>
      <c r="AE112" s="40">
        <v>0</v>
      </c>
      <c r="AF112" s="40">
        <v>0</v>
      </c>
      <c r="AG112" s="41">
        <f>372.5-372.5</f>
        <v>0</v>
      </c>
      <c r="AH112" s="40">
        <v>0</v>
      </c>
      <c r="AI112" s="33">
        <f t="shared" ref="AI112:AI113" si="712">SUM(AJ112:AM112)</f>
        <v>372.5</v>
      </c>
      <c r="AJ112" s="40">
        <v>0</v>
      </c>
      <c r="AK112" s="40">
        <v>0</v>
      </c>
      <c r="AL112" s="41">
        <v>372.5</v>
      </c>
      <c r="AM112" s="40">
        <v>0</v>
      </c>
      <c r="AN112" s="33">
        <f t="shared" ref="AN112:AN113" si="713">SUM(AO112:AR112)</f>
        <v>0</v>
      </c>
      <c r="AO112" s="40">
        <v>0</v>
      </c>
      <c r="AP112" s="40">
        <v>0</v>
      </c>
      <c r="AQ112" s="40">
        <v>0</v>
      </c>
      <c r="AR112" s="40">
        <v>0</v>
      </c>
      <c r="AS112" s="33">
        <f t="shared" ref="AS112:AS113" si="714">SUM(AT112:AW112)</f>
        <v>0</v>
      </c>
      <c r="AT112" s="40">
        <v>0</v>
      </c>
      <c r="AU112" s="40">
        <v>0</v>
      </c>
      <c r="AV112" s="40">
        <v>0</v>
      </c>
      <c r="AW112" s="40">
        <v>0</v>
      </c>
      <c r="AX112" s="33">
        <f t="shared" ref="AX112:AX113" si="715">SUM(AY112:BB112)</f>
        <v>0</v>
      </c>
      <c r="AY112" s="40">
        <v>0</v>
      </c>
      <c r="AZ112" s="40">
        <v>0</v>
      </c>
      <c r="BA112" s="40">
        <v>0</v>
      </c>
      <c r="BB112" s="40">
        <v>0</v>
      </c>
      <c r="BC112" s="33">
        <f t="shared" ref="BC112:BC113" si="716">SUM(BD112:BG112)</f>
        <v>0</v>
      </c>
      <c r="BD112" s="40">
        <v>0</v>
      </c>
      <c r="BE112" s="40">
        <v>0</v>
      </c>
      <c r="BF112" s="40">
        <v>0</v>
      </c>
      <c r="BG112" s="40">
        <v>0</v>
      </c>
      <c r="BH112" s="33">
        <f t="shared" ref="BH112:BH113" si="717">SUM(BI112:BL112)</f>
        <v>0</v>
      </c>
      <c r="BI112" s="40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116</v>
      </c>
      <c r="B113" s="29" t="s">
        <v>97</v>
      </c>
      <c r="C113" s="30" t="s">
        <v>24</v>
      </c>
      <c r="D113" s="30" t="s">
        <v>24</v>
      </c>
      <c r="E113" s="31">
        <f t="shared" ref="E113" si="718">J113+O113+T113+Y113+AD113+AI113+AN113+AS113+AX113</f>
        <v>1476.8</v>
      </c>
      <c r="F113" s="31">
        <f t="shared" ref="F113" si="719">K113+P113+U113+Z113+AE113+AJ113+AO113+AT113+AY113</f>
        <v>0</v>
      </c>
      <c r="G113" s="31">
        <f t="shared" ref="G113" si="720">L113+Q113+V113+AA113+AF113+AK113+AP113+AU113+AZ113</f>
        <v>0</v>
      </c>
      <c r="H113" s="31">
        <f t="shared" ref="H113" si="721">M113+R113+W113+AB113+AG113+AL113+AQ113+AV113+BA113</f>
        <v>1476.8</v>
      </c>
      <c r="I113" s="31">
        <f t="shared" ref="I113" si="722">N113+S113+X113+AC113+AH113+AM113+AR113+AW113+BB113</f>
        <v>0</v>
      </c>
      <c r="J113" s="32">
        <f>M113</f>
        <v>1476.8</v>
      </c>
      <c r="K113" s="40">
        <v>0</v>
      </c>
      <c r="L113" s="40">
        <v>0</v>
      </c>
      <c r="M113" s="32">
        <v>1476.8</v>
      </c>
      <c r="N113" s="40">
        <v>0</v>
      </c>
      <c r="O113" s="33">
        <f t="shared" si="708"/>
        <v>0</v>
      </c>
      <c r="P113" s="40">
        <v>0</v>
      </c>
      <c r="Q113" s="40">
        <v>0</v>
      </c>
      <c r="R113" s="40">
        <v>0</v>
      </c>
      <c r="S113" s="40">
        <v>0</v>
      </c>
      <c r="T113" s="33">
        <f t="shared" si="709"/>
        <v>0</v>
      </c>
      <c r="U113" s="40">
        <v>0</v>
      </c>
      <c r="V113" s="40">
        <v>0</v>
      </c>
      <c r="W113" s="40">
        <v>0</v>
      </c>
      <c r="X113" s="40">
        <v>0</v>
      </c>
      <c r="Y113" s="33">
        <f t="shared" si="710"/>
        <v>0</v>
      </c>
      <c r="Z113" s="40">
        <v>0</v>
      </c>
      <c r="AA113" s="40">
        <v>0</v>
      </c>
      <c r="AB113" s="40">
        <v>0</v>
      </c>
      <c r="AC113" s="40">
        <v>0</v>
      </c>
      <c r="AD113" s="33">
        <f t="shared" si="711"/>
        <v>0</v>
      </c>
      <c r="AE113" s="40">
        <v>0</v>
      </c>
      <c r="AF113" s="40">
        <v>0</v>
      </c>
      <c r="AG113" s="40">
        <v>0</v>
      </c>
      <c r="AH113" s="40">
        <v>0</v>
      </c>
      <c r="AI113" s="33">
        <f t="shared" si="712"/>
        <v>0</v>
      </c>
      <c r="AJ113" s="40">
        <v>0</v>
      </c>
      <c r="AK113" s="40">
        <v>0</v>
      </c>
      <c r="AL113" s="40">
        <v>0</v>
      </c>
      <c r="AM113" s="40">
        <v>0</v>
      </c>
      <c r="AN113" s="33">
        <f t="shared" si="713"/>
        <v>0</v>
      </c>
      <c r="AO113" s="40">
        <v>0</v>
      </c>
      <c r="AP113" s="40">
        <v>0</v>
      </c>
      <c r="AQ113" s="40">
        <v>0</v>
      </c>
      <c r="AR113" s="40">
        <v>0</v>
      </c>
      <c r="AS113" s="33">
        <f t="shared" si="714"/>
        <v>0</v>
      </c>
      <c r="AT113" s="40">
        <v>0</v>
      </c>
      <c r="AU113" s="40">
        <v>0</v>
      </c>
      <c r="AV113" s="40">
        <v>0</v>
      </c>
      <c r="AW113" s="40">
        <v>0</v>
      </c>
      <c r="AX113" s="33">
        <f t="shared" si="715"/>
        <v>0</v>
      </c>
      <c r="AY113" s="40">
        <v>0</v>
      </c>
      <c r="AZ113" s="40">
        <v>0</v>
      </c>
      <c r="BA113" s="40">
        <v>0</v>
      </c>
      <c r="BB113" s="40">
        <v>0</v>
      </c>
      <c r="BC113" s="33">
        <f t="shared" si="716"/>
        <v>0</v>
      </c>
      <c r="BD113" s="40">
        <v>0</v>
      </c>
      <c r="BE113" s="40">
        <v>0</v>
      </c>
      <c r="BF113" s="40">
        <v>0</v>
      </c>
      <c r="BG113" s="40">
        <v>0</v>
      </c>
      <c r="BH113" s="33">
        <f t="shared" si="717"/>
        <v>0</v>
      </c>
      <c r="BI113" s="40">
        <v>0</v>
      </c>
      <c r="BJ113" s="40">
        <v>0</v>
      </c>
      <c r="BK113" s="40">
        <v>0</v>
      </c>
      <c r="BL113" s="40">
        <v>0</v>
      </c>
    </row>
    <row r="114" spans="1:64" ht="33" x14ac:dyDescent="0.25">
      <c r="A114" s="28" t="s">
        <v>117</v>
      </c>
      <c r="B114" s="29" t="s">
        <v>77</v>
      </c>
      <c r="C114" s="30" t="s">
        <v>24</v>
      </c>
      <c r="D114" s="30" t="s">
        <v>38</v>
      </c>
      <c r="E114" s="31">
        <f t="shared" ref="E114:E115" si="723">J114+O114+T114+Y114+AD114+AI114+AN114+AS114+AX114</f>
        <v>594</v>
      </c>
      <c r="F114" s="31">
        <f t="shared" ref="F114:F115" si="724">K114+P114+U114+Z114+AE114+AJ114+AO114+AT114+AY114</f>
        <v>0</v>
      </c>
      <c r="G114" s="31">
        <f t="shared" ref="G114:G115" si="725">L114+Q114+V114+AA114+AF114+AK114+AP114+AU114+AZ114</f>
        <v>0</v>
      </c>
      <c r="H114" s="31">
        <f t="shared" ref="H114:H115" si="726">M114+R114+W114+AB114+AG114+AL114+AQ114+AV114+BA114</f>
        <v>594</v>
      </c>
      <c r="I114" s="31">
        <f t="shared" ref="I114:I115" si="727">N114+S114+X114+AC114+AH114+AM114+AR114+AW114+BB114</f>
        <v>0</v>
      </c>
      <c r="J114" s="32">
        <f>M114</f>
        <v>594</v>
      </c>
      <c r="K114" s="40">
        <v>0</v>
      </c>
      <c r="L114" s="40">
        <v>0</v>
      </c>
      <c r="M114" s="32">
        <v>594</v>
      </c>
      <c r="N114" s="40">
        <v>0</v>
      </c>
      <c r="O114" s="33">
        <f>SUM(P114:S114)</f>
        <v>0</v>
      </c>
      <c r="P114" s="39">
        <f t="shared" ref="P114:Q115" si="728">P116+P121</f>
        <v>0</v>
      </c>
      <c r="Q114" s="39">
        <f t="shared" si="728"/>
        <v>0</v>
      </c>
      <c r="R114" s="39">
        <v>0</v>
      </c>
      <c r="S114" s="39">
        <v>0</v>
      </c>
      <c r="T114" s="33">
        <f>SUM(U114:X114)</f>
        <v>0</v>
      </c>
      <c r="U114" s="39">
        <f t="shared" ref="U114:U115" si="729">U116+U121</f>
        <v>0</v>
      </c>
      <c r="V114" s="33">
        <v>0</v>
      </c>
      <c r="W114" s="33">
        <v>0</v>
      </c>
      <c r="X114" s="33">
        <v>0</v>
      </c>
      <c r="Y114" s="33">
        <f t="shared" ref="Y114:Y115" si="730">SUM(Z114:AC114)</f>
        <v>0</v>
      </c>
      <c r="Z114" s="40">
        <v>0</v>
      </c>
      <c r="AA114" s="40">
        <v>0</v>
      </c>
      <c r="AB114" s="40">
        <v>0</v>
      </c>
      <c r="AC114" s="40">
        <v>0</v>
      </c>
      <c r="AD114" s="33">
        <f t="shared" ref="AD114:AD115" si="731">SUM(AE114:AH114)</f>
        <v>0</v>
      </c>
      <c r="AE114" s="40">
        <v>0</v>
      </c>
      <c r="AF114" s="40">
        <v>0</v>
      </c>
      <c r="AG114" s="40">
        <v>0</v>
      </c>
      <c r="AH114" s="40">
        <v>0</v>
      </c>
      <c r="AI114" s="33">
        <f>SUM(AJ114:AM114)</f>
        <v>0</v>
      </c>
      <c r="AJ114" s="39">
        <f t="shared" ref="AJ114:AM115" si="732">AJ116+AJ121</f>
        <v>0</v>
      </c>
      <c r="AK114" s="39">
        <f t="shared" si="732"/>
        <v>0</v>
      </c>
      <c r="AL114" s="39">
        <v>0</v>
      </c>
      <c r="AM114" s="39">
        <f t="shared" si="732"/>
        <v>0</v>
      </c>
      <c r="AN114" s="33">
        <f>SUM(AO114:AR114)</f>
        <v>0</v>
      </c>
      <c r="AO114" s="39">
        <f t="shared" ref="AO114:AR115" si="733">AO116+AO121</f>
        <v>0</v>
      </c>
      <c r="AP114" s="39">
        <f t="shared" si="733"/>
        <v>0</v>
      </c>
      <c r="AQ114" s="39">
        <v>0</v>
      </c>
      <c r="AR114" s="39">
        <f t="shared" si="733"/>
        <v>0</v>
      </c>
      <c r="AS114" s="33">
        <f>SUM(AT114:AW114)</f>
        <v>0</v>
      </c>
      <c r="AT114" s="39">
        <f t="shared" ref="AT114:AW115" si="734">AT116+AT121</f>
        <v>0</v>
      </c>
      <c r="AU114" s="39">
        <f t="shared" si="734"/>
        <v>0</v>
      </c>
      <c r="AV114" s="39">
        <f t="shared" si="734"/>
        <v>0</v>
      </c>
      <c r="AW114" s="39">
        <f t="shared" si="734"/>
        <v>0</v>
      </c>
      <c r="AX114" s="33">
        <f>SUM(AY114:BB114)</f>
        <v>0</v>
      </c>
      <c r="AY114" s="39">
        <f t="shared" ref="AY114:BB115" si="735">AY116+AY121</f>
        <v>0</v>
      </c>
      <c r="AZ114" s="39">
        <f t="shared" si="735"/>
        <v>0</v>
      </c>
      <c r="BA114" s="39">
        <f t="shared" si="735"/>
        <v>0</v>
      </c>
      <c r="BB114" s="39">
        <f t="shared" si="735"/>
        <v>0</v>
      </c>
      <c r="BC114" s="33">
        <f>SUM(BD114:BG114)</f>
        <v>0</v>
      </c>
      <c r="BD114" s="39">
        <f t="shared" ref="BD114:BG115" si="736">BD116+BD121</f>
        <v>0</v>
      </c>
      <c r="BE114" s="39">
        <f t="shared" si="736"/>
        <v>0</v>
      </c>
      <c r="BF114" s="39">
        <f t="shared" si="736"/>
        <v>0</v>
      </c>
      <c r="BG114" s="39">
        <f t="shared" si="736"/>
        <v>0</v>
      </c>
      <c r="BH114" s="33">
        <f>SUM(BI114:BL114)</f>
        <v>0</v>
      </c>
      <c r="BI114" s="39">
        <f t="shared" ref="BI114:BL115" si="737">BI116+BI121</f>
        <v>0</v>
      </c>
      <c r="BJ114" s="39">
        <f t="shared" si="737"/>
        <v>0</v>
      </c>
      <c r="BK114" s="39">
        <f t="shared" si="737"/>
        <v>0</v>
      </c>
      <c r="BL114" s="39">
        <f t="shared" si="737"/>
        <v>0</v>
      </c>
    </row>
    <row r="115" spans="1:64" ht="49.5" x14ac:dyDescent="0.25">
      <c r="A115" s="28" t="s">
        <v>315</v>
      </c>
      <c r="B115" s="29" t="s">
        <v>316</v>
      </c>
      <c r="C115" s="30" t="s">
        <v>24</v>
      </c>
      <c r="D115" s="30" t="s">
        <v>38</v>
      </c>
      <c r="E115" s="31">
        <f t="shared" si="723"/>
        <v>1924.2</v>
      </c>
      <c r="F115" s="31">
        <f t="shared" si="724"/>
        <v>0</v>
      </c>
      <c r="G115" s="31">
        <f t="shared" si="725"/>
        <v>0</v>
      </c>
      <c r="H115" s="31">
        <f t="shared" si="726"/>
        <v>1924.2</v>
      </c>
      <c r="I115" s="31">
        <f t="shared" si="727"/>
        <v>0</v>
      </c>
      <c r="J115" s="50">
        <f>M115</f>
        <v>0</v>
      </c>
      <c r="K115" s="40">
        <v>0</v>
      </c>
      <c r="L115" s="40">
        <v>0</v>
      </c>
      <c r="M115" s="50">
        <v>0</v>
      </c>
      <c r="N115" s="40">
        <v>0</v>
      </c>
      <c r="O115" s="33">
        <f>SUM(P115:S115)</f>
        <v>0</v>
      </c>
      <c r="P115" s="39">
        <f t="shared" si="728"/>
        <v>0</v>
      </c>
      <c r="Q115" s="39">
        <f t="shared" si="728"/>
        <v>0</v>
      </c>
      <c r="R115" s="39">
        <v>0</v>
      </c>
      <c r="S115" s="39">
        <v>0</v>
      </c>
      <c r="T115" s="33">
        <f>SUM(U115:X115)</f>
        <v>0</v>
      </c>
      <c r="U115" s="39">
        <f t="shared" si="729"/>
        <v>0</v>
      </c>
      <c r="V115" s="33">
        <v>0</v>
      </c>
      <c r="W115" s="33">
        <v>0</v>
      </c>
      <c r="X115" s="33">
        <v>0</v>
      </c>
      <c r="Y115" s="33">
        <f t="shared" si="730"/>
        <v>1924.2</v>
      </c>
      <c r="Z115" s="40">
        <v>0</v>
      </c>
      <c r="AA115" s="40">
        <v>0</v>
      </c>
      <c r="AB115" s="41">
        <v>1924.2</v>
      </c>
      <c r="AC115" s="40">
        <v>0</v>
      </c>
      <c r="AD115" s="33">
        <f t="shared" si="731"/>
        <v>0</v>
      </c>
      <c r="AE115" s="40">
        <v>0</v>
      </c>
      <c r="AF115" s="40">
        <v>0</v>
      </c>
      <c r="AG115" s="40">
        <v>0</v>
      </c>
      <c r="AH115" s="40">
        <v>0</v>
      </c>
      <c r="AI115" s="33">
        <f>SUM(AJ115:AM115)</f>
        <v>0</v>
      </c>
      <c r="AJ115" s="39">
        <f t="shared" si="732"/>
        <v>0</v>
      </c>
      <c r="AK115" s="39">
        <f t="shared" si="732"/>
        <v>0</v>
      </c>
      <c r="AL115" s="39">
        <f t="shared" si="732"/>
        <v>0</v>
      </c>
      <c r="AM115" s="39">
        <f t="shared" si="732"/>
        <v>0</v>
      </c>
      <c r="AN115" s="33">
        <f>SUM(AO115:AR115)</f>
        <v>0</v>
      </c>
      <c r="AO115" s="39">
        <f t="shared" si="733"/>
        <v>0</v>
      </c>
      <c r="AP115" s="39">
        <f t="shared" si="733"/>
        <v>0</v>
      </c>
      <c r="AQ115" s="39">
        <f t="shared" si="733"/>
        <v>0</v>
      </c>
      <c r="AR115" s="39">
        <f t="shared" si="733"/>
        <v>0</v>
      </c>
      <c r="AS115" s="33">
        <f>SUM(AT115:AW115)</f>
        <v>0</v>
      </c>
      <c r="AT115" s="39">
        <f t="shared" si="734"/>
        <v>0</v>
      </c>
      <c r="AU115" s="39">
        <f t="shared" si="734"/>
        <v>0</v>
      </c>
      <c r="AV115" s="39">
        <f t="shared" si="734"/>
        <v>0</v>
      </c>
      <c r="AW115" s="39">
        <f t="shared" si="734"/>
        <v>0</v>
      </c>
      <c r="AX115" s="33">
        <f>SUM(AY115:BB115)</f>
        <v>0</v>
      </c>
      <c r="AY115" s="39">
        <f t="shared" si="735"/>
        <v>0</v>
      </c>
      <c r="AZ115" s="39">
        <f t="shared" si="735"/>
        <v>0</v>
      </c>
      <c r="BA115" s="39">
        <f t="shared" si="735"/>
        <v>0</v>
      </c>
      <c r="BB115" s="39">
        <f t="shared" si="735"/>
        <v>0</v>
      </c>
      <c r="BC115" s="33">
        <f>SUM(BD115:BG115)</f>
        <v>0</v>
      </c>
      <c r="BD115" s="39">
        <f t="shared" si="736"/>
        <v>0</v>
      </c>
      <c r="BE115" s="39">
        <f t="shared" si="736"/>
        <v>0</v>
      </c>
      <c r="BF115" s="39">
        <f t="shared" si="736"/>
        <v>0</v>
      </c>
      <c r="BG115" s="39">
        <f t="shared" si="736"/>
        <v>0</v>
      </c>
      <c r="BH115" s="33">
        <f>SUM(BI115:BL115)</f>
        <v>0</v>
      </c>
      <c r="BI115" s="39">
        <f t="shared" si="737"/>
        <v>0</v>
      </c>
      <c r="BJ115" s="39">
        <f t="shared" si="737"/>
        <v>0</v>
      </c>
      <c r="BK115" s="39">
        <f t="shared" si="737"/>
        <v>0</v>
      </c>
      <c r="BL115" s="39">
        <f t="shared" si="737"/>
        <v>0</v>
      </c>
    </row>
    <row r="116" spans="1:64" ht="31.5" customHeight="1" x14ac:dyDescent="0.25">
      <c r="A116" s="28" t="s">
        <v>83</v>
      </c>
      <c r="B116" s="95" t="s">
        <v>118</v>
      </c>
      <c r="C116" s="95"/>
      <c r="D116" s="95"/>
      <c r="E116" s="39">
        <f t="shared" ref="E116:AJ116" si="738">SUM(E117:E149)</f>
        <v>318225.80000000005</v>
      </c>
      <c r="F116" s="39">
        <f t="shared" si="738"/>
        <v>0</v>
      </c>
      <c r="G116" s="39">
        <f t="shared" si="738"/>
        <v>47637.799999999996</v>
      </c>
      <c r="H116" s="39">
        <f t="shared" si="738"/>
        <v>269543.90000000002</v>
      </c>
      <c r="I116" s="39">
        <f t="shared" si="738"/>
        <v>1044.0999999999999</v>
      </c>
      <c r="J116" s="39">
        <f t="shared" si="738"/>
        <v>36127.5</v>
      </c>
      <c r="K116" s="39">
        <f t="shared" si="738"/>
        <v>0</v>
      </c>
      <c r="L116" s="39">
        <f t="shared" si="738"/>
        <v>0</v>
      </c>
      <c r="M116" s="39">
        <f t="shared" si="738"/>
        <v>36016.600000000006</v>
      </c>
      <c r="N116" s="39">
        <f t="shared" si="738"/>
        <v>110.89999999999999</v>
      </c>
      <c r="O116" s="39">
        <f t="shared" si="738"/>
        <v>37011.1</v>
      </c>
      <c r="P116" s="39">
        <f t="shared" si="738"/>
        <v>0</v>
      </c>
      <c r="Q116" s="39">
        <f t="shared" si="738"/>
        <v>0</v>
      </c>
      <c r="R116" s="39">
        <f t="shared" si="738"/>
        <v>36801.699999999997</v>
      </c>
      <c r="S116" s="39">
        <f t="shared" si="738"/>
        <v>209.39999999999998</v>
      </c>
      <c r="T116" s="39">
        <f t="shared" si="738"/>
        <v>67169.299999999988</v>
      </c>
      <c r="U116" s="39">
        <f t="shared" si="738"/>
        <v>0</v>
      </c>
      <c r="V116" s="39">
        <f t="shared" si="738"/>
        <v>40831.399999999994</v>
      </c>
      <c r="W116" s="39">
        <f t="shared" si="738"/>
        <v>26156.799999999999</v>
      </c>
      <c r="X116" s="39">
        <f t="shared" si="738"/>
        <v>181.10000000000002</v>
      </c>
      <c r="Y116" s="39">
        <f t="shared" si="738"/>
        <v>6246</v>
      </c>
      <c r="Z116" s="39">
        <f t="shared" si="738"/>
        <v>0</v>
      </c>
      <c r="AA116" s="39">
        <f t="shared" si="738"/>
        <v>0</v>
      </c>
      <c r="AB116" s="39">
        <f t="shared" si="738"/>
        <v>6246</v>
      </c>
      <c r="AC116" s="39">
        <f t="shared" si="738"/>
        <v>0</v>
      </c>
      <c r="AD116" s="39">
        <f t="shared" si="738"/>
        <v>71671.900000000009</v>
      </c>
      <c r="AE116" s="39">
        <f t="shared" si="738"/>
        <v>0</v>
      </c>
      <c r="AF116" s="39">
        <f t="shared" si="738"/>
        <v>6806.4</v>
      </c>
      <c r="AG116" s="39">
        <f t="shared" si="738"/>
        <v>64322.8</v>
      </c>
      <c r="AH116" s="39">
        <f t="shared" si="738"/>
        <v>542.69999999999993</v>
      </c>
      <c r="AI116" s="39">
        <f t="shared" si="738"/>
        <v>50000</v>
      </c>
      <c r="AJ116" s="39">
        <f t="shared" si="738"/>
        <v>0</v>
      </c>
      <c r="AK116" s="39">
        <f t="shared" ref="AK116:BL116" si="739">SUM(AK117:AK149)</f>
        <v>0</v>
      </c>
      <c r="AL116" s="39">
        <f t="shared" si="739"/>
        <v>50000</v>
      </c>
      <c r="AM116" s="39">
        <f t="shared" si="739"/>
        <v>0</v>
      </c>
      <c r="AN116" s="39">
        <f t="shared" si="739"/>
        <v>50000</v>
      </c>
      <c r="AO116" s="39">
        <f t="shared" si="739"/>
        <v>0</v>
      </c>
      <c r="AP116" s="39">
        <f t="shared" si="739"/>
        <v>0</v>
      </c>
      <c r="AQ116" s="39">
        <f t="shared" si="739"/>
        <v>50000</v>
      </c>
      <c r="AR116" s="39">
        <f t="shared" si="739"/>
        <v>0</v>
      </c>
      <c r="AS116" s="39">
        <f t="shared" si="739"/>
        <v>0</v>
      </c>
      <c r="AT116" s="39">
        <f t="shared" si="739"/>
        <v>0</v>
      </c>
      <c r="AU116" s="39">
        <f t="shared" si="739"/>
        <v>0</v>
      </c>
      <c r="AV116" s="39">
        <f t="shared" si="739"/>
        <v>0</v>
      </c>
      <c r="AW116" s="39">
        <f t="shared" si="739"/>
        <v>0</v>
      </c>
      <c r="AX116" s="39">
        <f t="shared" si="739"/>
        <v>0</v>
      </c>
      <c r="AY116" s="39">
        <f t="shared" si="739"/>
        <v>0</v>
      </c>
      <c r="AZ116" s="39">
        <f t="shared" si="739"/>
        <v>0</v>
      </c>
      <c r="BA116" s="39">
        <f t="shared" si="739"/>
        <v>0</v>
      </c>
      <c r="BB116" s="39">
        <f t="shared" si="739"/>
        <v>0</v>
      </c>
      <c r="BC116" s="39">
        <f t="shared" si="739"/>
        <v>0</v>
      </c>
      <c r="BD116" s="39">
        <f t="shared" si="739"/>
        <v>0</v>
      </c>
      <c r="BE116" s="39">
        <f t="shared" si="739"/>
        <v>0</v>
      </c>
      <c r="BF116" s="39">
        <f t="shared" si="739"/>
        <v>0</v>
      </c>
      <c r="BG116" s="39">
        <f t="shared" si="739"/>
        <v>0</v>
      </c>
      <c r="BH116" s="39">
        <f t="shared" si="739"/>
        <v>0</v>
      </c>
      <c r="BI116" s="39">
        <f t="shared" si="739"/>
        <v>0</v>
      </c>
      <c r="BJ116" s="39">
        <f t="shared" si="739"/>
        <v>0</v>
      </c>
      <c r="BK116" s="39">
        <f t="shared" si="739"/>
        <v>0</v>
      </c>
      <c r="BL116" s="39">
        <f t="shared" si="739"/>
        <v>0</v>
      </c>
    </row>
    <row r="117" spans="1:64" ht="49.5" x14ac:dyDescent="0.25">
      <c r="A117" s="28" t="s">
        <v>84</v>
      </c>
      <c r="B117" s="12" t="s">
        <v>86</v>
      </c>
      <c r="C117" s="30" t="s">
        <v>24</v>
      </c>
      <c r="D117" s="30" t="s">
        <v>24</v>
      </c>
      <c r="E117" s="31">
        <f t="shared" ref="E117" si="740">J117+O117+T117+Y117+AD117+AI117+AN117+AS117+AX117</f>
        <v>460</v>
      </c>
      <c r="F117" s="31">
        <f t="shared" ref="F117" si="741">K117+P117+U117+Z117+AE117+AJ117+AO117+AT117+AY117</f>
        <v>0</v>
      </c>
      <c r="G117" s="31">
        <f>L117+Q117+V117+AA117+AF117+AK117+AP117+AU117+AZ117</f>
        <v>0</v>
      </c>
      <c r="H117" s="31">
        <f t="shared" ref="H117" si="742">M117+R117+W117+AB117+AG117+AL117+AQ117+AV117+BA117</f>
        <v>460</v>
      </c>
      <c r="I117" s="31">
        <f t="shared" ref="I117" si="743">N117+S117+X117+AC117+AH117+AM117+AR117+AW117+BB117</f>
        <v>0</v>
      </c>
      <c r="J117" s="32">
        <f t="shared" ref="J117:J120" si="744">M117+N117</f>
        <v>460</v>
      </c>
      <c r="K117" s="40">
        <v>0</v>
      </c>
      <c r="L117" s="40">
        <v>0</v>
      </c>
      <c r="M117" s="32">
        <v>460</v>
      </c>
      <c r="N117" s="40">
        <v>0</v>
      </c>
      <c r="O117" s="46">
        <f>SUM(P117:S117)</f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>SUM(U117:X117)</f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>SUM(Z117:AC117)</f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>SUM(AE117:AH117)</f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>SUM(AJ117:AM117)</f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>SUM(AO117:AR117)</f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>SUM(AT117:AW117)</f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>SUM(AY117:BB117)</f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>SUM(BD117:BG117)</f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>SUM(BI117:BL117)</f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3" x14ac:dyDescent="0.25">
      <c r="A118" s="28" t="s">
        <v>95</v>
      </c>
      <c r="B118" s="12" t="s">
        <v>133</v>
      </c>
      <c r="C118" s="30" t="s">
        <v>24</v>
      </c>
      <c r="D118" s="30" t="s">
        <v>24</v>
      </c>
      <c r="E118" s="31">
        <f t="shared" ref="E118" si="745">J118+O118+T118+Y118+AD118+AI118+AN118+AS118+AX118</f>
        <v>5492.7</v>
      </c>
      <c r="F118" s="31">
        <f t="shared" ref="F118" si="746">K118+P118+U118+Z118+AE118+AJ118+AO118+AT118+AY118</f>
        <v>0</v>
      </c>
      <c r="G118" s="31">
        <f t="shared" ref="G118" si="747">L118+Q118+V118+AA118+AF118+AK118+AP118+AU118+AZ118</f>
        <v>0</v>
      </c>
      <c r="H118" s="31">
        <f t="shared" ref="H118" si="748">M118+R118+W118+AB118+AG118+AL118+AQ118+AV118+BA118</f>
        <v>5492.7</v>
      </c>
      <c r="I118" s="31">
        <f t="shared" ref="I118" si="749">N118+S118+X118+AC118+AH118+AM118+AR118+AW118+BB118</f>
        <v>0</v>
      </c>
      <c r="J118" s="32">
        <f t="shared" si="744"/>
        <v>5492.7</v>
      </c>
      <c r="K118" s="40">
        <v>0</v>
      </c>
      <c r="L118" s="40">
        <v>0</v>
      </c>
      <c r="M118" s="32">
        <f>7180-1687.3</f>
        <v>5492.7</v>
      </c>
      <c r="N118" s="40">
        <v>0</v>
      </c>
      <c r="O118" s="46">
        <f t="shared" ref="O118:O124" si="750">SUM(P118:S118)</f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ref="T118:T124" si="751">SUM(U118:X118)</f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ref="Y118:Y124" si="752">SUM(Z118:AC118)</f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ref="AD118:AD124" si="753">SUM(AE118:AH118)</f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ref="AI118:AI124" si="754">SUM(AJ118:AM118)</f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ref="AN118:AN124" si="755">SUM(AO118:AR118)</f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ref="AS118:AS124" si="756">SUM(AT118:AW118)</f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ref="AX118:AX124" si="757">SUM(AY118:BB118)</f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ref="BC118:BC124" si="758">SUM(BD118:BG118)</f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ref="BH118:BH124" si="759">SUM(BI118:BL118)</f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96</v>
      </c>
      <c r="B119" s="12" t="s">
        <v>87</v>
      </c>
      <c r="C119" s="30" t="s">
        <v>24</v>
      </c>
      <c r="D119" s="30" t="s">
        <v>24</v>
      </c>
      <c r="E119" s="31">
        <f t="shared" ref="E119:E122" si="760">J119+O119+T119+Y119+AD119+AI119+AN119+AS119+AX119</f>
        <v>2044.1</v>
      </c>
      <c r="F119" s="31">
        <f t="shared" ref="F119:F122" si="761">K119+P119+U119+Z119+AE119+AJ119+AO119+AT119+AY119</f>
        <v>0</v>
      </c>
      <c r="G119" s="31">
        <f t="shared" ref="G119:G122" si="762">L119+Q119+V119+AA119+AF119+AK119+AP119+AU119+AZ119</f>
        <v>0</v>
      </c>
      <c r="H119" s="31">
        <f t="shared" ref="H119:H122" si="763">M119+R119+W119+AB119+AG119+AL119+AQ119+AV119+BA119</f>
        <v>2044.1</v>
      </c>
      <c r="I119" s="31">
        <f t="shared" ref="I119:I122" si="764">N119+S119+X119+AC119+AH119+AM119+AR119+AW119+BB119</f>
        <v>0</v>
      </c>
      <c r="J119" s="32">
        <f t="shared" si="744"/>
        <v>2044.1</v>
      </c>
      <c r="K119" s="40">
        <v>0</v>
      </c>
      <c r="L119" s="40">
        <v>0</v>
      </c>
      <c r="M119" s="32">
        <f>2508-463.9</f>
        <v>2044.1</v>
      </c>
      <c r="N119" s="40">
        <v>0</v>
      </c>
      <c r="O119" s="46">
        <f t="shared" si="750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51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52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53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54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55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56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57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58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59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119</v>
      </c>
      <c r="B120" s="12" t="s">
        <v>88</v>
      </c>
      <c r="C120" s="30" t="s">
        <v>24</v>
      </c>
      <c r="D120" s="30" t="s">
        <v>24</v>
      </c>
      <c r="E120" s="31">
        <f t="shared" si="760"/>
        <v>8994.7999999999993</v>
      </c>
      <c r="F120" s="31">
        <f t="shared" si="761"/>
        <v>0</v>
      </c>
      <c r="G120" s="31">
        <f t="shared" si="762"/>
        <v>0</v>
      </c>
      <c r="H120" s="31">
        <f t="shared" si="763"/>
        <v>8994.7999999999993</v>
      </c>
      <c r="I120" s="31">
        <f t="shared" si="764"/>
        <v>0</v>
      </c>
      <c r="J120" s="32">
        <f t="shared" si="744"/>
        <v>8994.7999999999993</v>
      </c>
      <c r="K120" s="40">
        <v>0</v>
      </c>
      <c r="L120" s="40">
        <v>0</v>
      </c>
      <c r="M120" s="32">
        <f>9040-45.2</f>
        <v>8994.7999999999993</v>
      </c>
      <c r="N120" s="40">
        <v>0</v>
      </c>
      <c r="O120" s="46">
        <f t="shared" si="750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51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52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53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54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55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56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57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58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59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9.5" x14ac:dyDescent="0.25">
      <c r="A121" s="28" t="s">
        <v>120</v>
      </c>
      <c r="B121" s="12" t="s">
        <v>184</v>
      </c>
      <c r="C121" s="30" t="s">
        <v>24</v>
      </c>
      <c r="D121" s="30" t="s">
        <v>94</v>
      </c>
      <c r="E121" s="31">
        <f t="shared" si="760"/>
        <v>7104.8</v>
      </c>
      <c r="F121" s="31">
        <f t="shared" si="761"/>
        <v>0</v>
      </c>
      <c r="G121" s="31">
        <f t="shared" si="762"/>
        <v>0</v>
      </c>
      <c r="H121" s="31">
        <f t="shared" si="763"/>
        <v>7033.7</v>
      </c>
      <c r="I121" s="31">
        <f t="shared" si="764"/>
        <v>71.099999999999994</v>
      </c>
      <c r="J121" s="32">
        <f>M121+N121</f>
        <v>7104.8</v>
      </c>
      <c r="K121" s="40">
        <v>0</v>
      </c>
      <c r="L121" s="40">
        <v>0</v>
      </c>
      <c r="M121" s="32">
        <v>7033.7</v>
      </c>
      <c r="N121" s="40">
        <v>71.099999999999994</v>
      </c>
      <c r="O121" s="46">
        <f t="shared" si="750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51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52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53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54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55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56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57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58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59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33" x14ac:dyDescent="0.25">
      <c r="A122" s="28" t="s">
        <v>121</v>
      </c>
      <c r="B122" s="13" t="s">
        <v>89</v>
      </c>
      <c r="C122" s="30" t="s">
        <v>24</v>
      </c>
      <c r="D122" s="30" t="s">
        <v>24</v>
      </c>
      <c r="E122" s="31">
        <f t="shared" si="760"/>
        <v>6130</v>
      </c>
      <c r="F122" s="31">
        <f t="shared" si="761"/>
        <v>0</v>
      </c>
      <c r="G122" s="31">
        <f t="shared" si="762"/>
        <v>0</v>
      </c>
      <c r="H122" s="31">
        <f t="shared" si="763"/>
        <v>6130</v>
      </c>
      <c r="I122" s="31">
        <f t="shared" si="764"/>
        <v>0</v>
      </c>
      <c r="J122" s="32">
        <f t="shared" ref="J122:J127" si="765">M122+N122</f>
        <v>6130</v>
      </c>
      <c r="K122" s="40">
        <v>0</v>
      </c>
      <c r="L122" s="40">
        <v>0</v>
      </c>
      <c r="M122" s="32">
        <v>6130</v>
      </c>
      <c r="N122" s="40">
        <v>0</v>
      </c>
      <c r="O122" s="46">
        <f t="shared" si="750"/>
        <v>0</v>
      </c>
      <c r="P122" s="47">
        <v>0</v>
      </c>
      <c r="Q122" s="40">
        <v>0</v>
      </c>
      <c r="R122" s="40">
        <v>0</v>
      </c>
      <c r="S122" s="40">
        <v>0</v>
      </c>
      <c r="T122" s="46">
        <f t="shared" si="751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752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53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54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55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56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57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58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59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49.5" x14ac:dyDescent="0.25">
      <c r="A123" s="28" t="s">
        <v>122</v>
      </c>
      <c r="B123" s="12" t="s">
        <v>93</v>
      </c>
      <c r="C123" s="30" t="s">
        <v>24</v>
      </c>
      <c r="D123" s="30" t="s">
        <v>94</v>
      </c>
      <c r="E123" s="31">
        <f t="shared" ref="E123:E128" si="766">J123+O123+T123+Y123+AD123+AI123+AN123+AS123+AX123</f>
        <v>3984.3000000000006</v>
      </c>
      <c r="F123" s="31">
        <f t="shared" ref="F123" si="767">K123+P123+U123+Z123+AE123+AJ123+AO123+AT123+AY123</f>
        <v>0</v>
      </c>
      <c r="G123" s="31">
        <f t="shared" ref="G123" si="768">L123+Q123+V123+AA123+AF123+AK123+AP123+AU123+AZ123</f>
        <v>0</v>
      </c>
      <c r="H123" s="31">
        <f t="shared" ref="H123" si="769">M123+R123+W123+AB123+AG123+AL123+AQ123+AV123+BA123</f>
        <v>3944.5000000000005</v>
      </c>
      <c r="I123" s="31">
        <f t="shared" ref="I123" si="770">N123+S123+X123+AC123+AH123+AM123+AR123+AW123+BB123</f>
        <v>39.799999999999997</v>
      </c>
      <c r="J123" s="32">
        <f t="shared" si="765"/>
        <v>3984.3000000000006</v>
      </c>
      <c r="K123" s="40">
        <v>0</v>
      </c>
      <c r="L123" s="40">
        <v>0</v>
      </c>
      <c r="M123" s="32">
        <f>4297.6-353.1</f>
        <v>3944.5000000000005</v>
      </c>
      <c r="N123" s="25">
        <f>43.4-3.6</f>
        <v>39.799999999999997</v>
      </c>
      <c r="O123" s="46">
        <f t="shared" si="750"/>
        <v>0</v>
      </c>
      <c r="P123" s="47">
        <v>0</v>
      </c>
      <c r="Q123" s="40">
        <v>0</v>
      </c>
      <c r="R123" s="40">
        <v>0</v>
      </c>
      <c r="S123" s="40">
        <v>0</v>
      </c>
      <c r="T123" s="46">
        <f t="shared" si="751"/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si="752"/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si="753"/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si="754"/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si="755"/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si="756"/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si="757"/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si="758"/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si="759"/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32.25" customHeight="1" x14ac:dyDescent="0.25">
      <c r="A124" s="28" t="s">
        <v>123</v>
      </c>
      <c r="B124" s="14" t="s">
        <v>101</v>
      </c>
      <c r="C124" s="30" t="s">
        <v>24</v>
      </c>
      <c r="D124" s="30" t="s">
        <v>24</v>
      </c>
      <c r="E124" s="31">
        <f t="shared" si="766"/>
        <v>1916.8000000000002</v>
      </c>
      <c r="F124" s="31">
        <f t="shared" ref="F124" si="771">K124+P124+U124+Z124+AE124+AJ124+AO124+AT124+AY124</f>
        <v>0</v>
      </c>
      <c r="G124" s="31">
        <f t="shared" ref="G124" si="772">L124+Q124+V124+AA124+AF124+AK124+AP124+AU124+AZ124</f>
        <v>0</v>
      </c>
      <c r="H124" s="31">
        <f t="shared" ref="H124" si="773">M124+R124+W124+AB124+AG124+AL124+AQ124+AV124+BA124</f>
        <v>1916.8000000000002</v>
      </c>
      <c r="I124" s="31">
        <f t="shared" ref="I124" si="774">N124+S124+X124+AC124+AH124+AM124+AR124+AW124+BB124</f>
        <v>0</v>
      </c>
      <c r="J124" s="32">
        <f t="shared" si="765"/>
        <v>1916.8000000000002</v>
      </c>
      <c r="K124" s="40">
        <v>0</v>
      </c>
      <c r="L124" s="40">
        <v>0</v>
      </c>
      <c r="M124" s="32">
        <f>4510-2593.2</f>
        <v>1916.8000000000002</v>
      </c>
      <c r="N124" s="40">
        <v>0</v>
      </c>
      <c r="O124" s="46">
        <f t="shared" si="750"/>
        <v>0</v>
      </c>
      <c r="P124" s="47">
        <v>0</v>
      </c>
      <c r="Q124" s="40">
        <v>0</v>
      </c>
      <c r="R124" s="40">
        <v>0</v>
      </c>
      <c r="S124" s="40">
        <v>0</v>
      </c>
      <c r="T124" s="46">
        <f t="shared" si="751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52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3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4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5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6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7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8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9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50.25" customHeight="1" x14ac:dyDescent="0.25">
      <c r="A125" s="28" t="s">
        <v>194</v>
      </c>
      <c r="B125" s="14" t="s">
        <v>187</v>
      </c>
      <c r="C125" s="30" t="s">
        <v>24</v>
      </c>
      <c r="D125" s="30" t="s">
        <v>94</v>
      </c>
      <c r="E125" s="31">
        <f t="shared" si="766"/>
        <v>3152.8</v>
      </c>
      <c r="F125" s="31">
        <f t="shared" ref="F125" si="775">K125+P125+U125+Z125+AE125+AJ125+AO125+AT125+AY125</f>
        <v>0</v>
      </c>
      <c r="G125" s="31">
        <f t="shared" ref="G125" si="776">L125+Q125+V125+AA125+AF125+AK125+AP125+AU125+AZ125</f>
        <v>0</v>
      </c>
      <c r="H125" s="31">
        <f t="shared" ref="H125" si="777">M125+R125+W125+AB125+AG125+AL125+AQ125+AV125+BA125</f>
        <v>3121.3</v>
      </c>
      <c r="I125" s="31">
        <f t="shared" ref="I125" si="778">N125+S125+X125+AC125+AH125+AM125+AR125+AW125+BB125</f>
        <v>31.5</v>
      </c>
      <c r="J125" s="33">
        <f t="shared" si="765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79">SUM(P125:S125)</f>
        <v>3152.8</v>
      </c>
      <c r="P125" s="47">
        <v>0</v>
      </c>
      <c r="Q125" s="40">
        <v>0</v>
      </c>
      <c r="R125" s="41">
        <f>3622.3-501</f>
        <v>3121.3</v>
      </c>
      <c r="S125" s="41">
        <f>36.6-5.1</f>
        <v>31.5</v>
      </c>
      <c r="T125" s="46">
        <f t="shared" ref="T125" si="780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81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82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83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84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85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86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87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88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0.25" customHeight="1" x14ac:dyDescent="0.25">
      <c r="A126" s="28" t="s">
        <v>185</v>
      </c>
      <c r="B126" s="14" t="s">
        <v>188</v>
      </c>
      <c r="C126" s="30" t="s">
        <v>24</v>
      </c>
      <c r="D126" s="30" t="s">
        <v>94</v>
      </c>
      <c r="E126" s="31">
        <f t="shared" si="766"/>
        <v>3152.8</v>
      </c>
      <c r="F126" s="31">
        <f t="shared" ref="F126:F127" si="789">K126+P126+U126+Z126+AE126+AJ126+AO126+AT126+AY126</f>
        <v>0</v>
      </c>
      <c r="G126" s="31">
        <f t="shared" ref="G126:G127" si="790">L126+Q126+V126+AA126+AF126+AK126+AP126+AU126+AZ126</f>
        <v>0</v>
      </c>
      <c r="H126" s="31">
        <f t="shared" ref="H126:H127" si="791">M126+R126+W126+AB126+AG126+AL126+AQ126+AV126+BA126</f>
        <v>3121.3</v>
      </c>
      <c r="I126" s="31">
        <f t="shared" ref="I126:I127" si="792">N126+S126+X126+AC126+AH126+AM126+AR126+AW126+BB126</f>
        <v>31.5</v>
      </c>
      <c r="J126" s="33">
        <f t="shared" si="765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:O127" si="793">SUM(P126:S126)</f>
        <v>3152.8</v>
      </c>
      <c r="P126" s="47">
        <v>0</v>
      </c>
      <c r="Q126" s="40">
        <v>0</v>
      </c>
      <c r="R126" s="41">
        <f>3622.3-501</f>
        <v>3121.3</v>
      </c>
      <c r="S126" s="41">
        <f>36.6-5.1</f>
        <v>31.5</v>
      </c>
      <c r="T126" s="46">
        <f t="shared" ref="T126:T127" si="794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7" si="795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7" si="796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7" si="797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7" si="798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7" si="799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7" si="800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7" si="801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7" si="802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0.25" customHeight="1" x14ac:dyDescent="0.25">
      <c r="A127" s="28" t="s">
        <v>186</v>
      </c>
      <c r="B127" s="14" t="s">
        <v>189</v>
      </c>
      <c r="C127" s="30" t="s">
        <v>24</v>
      </c>
      <c r="D127" s="30" t="s">
        <v>94</v>
      </c>
      <c r="E127" s="31">
        <f t="shared" si="766"/>
        <v>10916.7</v>
      </c>
      <c r="F127" s="31">
        <f t="shared" si="789"/>
        <v>0</v>
      </c>
      <c r="G127" s="31">
        <f t="shared" si="790"/>
        <v>0</v>
      </c>
      <c r="H127" s="31">
        <f t="shared" si="791"/>
        <v>10807.5</v>
      </c>
      <c r="I127" s="31">
        <f t="shared" si="792"/>
        <v>109.2</v>
      </c>
      <c r="J127" s="33">
        <f t="shared" si="765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93"/>
        <v>10916.7</v>
      </c>
      <c r="P127" s="47">
        <v>0</v>
      </c>
      <c r="Q127" s="40">
        <v>0</v>
      </c>
      <c r="R127" s="41">
        <v>10807.5</v>
      </c>
      <c r="S127" s="41">
        <v>109.2</v>
      </c>
      <c r="T127" s="46">
        <f t="shared" si="794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95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96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97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98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99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800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801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802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75.75" customHeight="1" x14ac:dyDescent="0.25">
      <c r="A128" s="28" t="s">
        <v>197</v>
      </c>
      <c r="B128" s="14" t="s">
        <v>198</v>
      </c>
      <c r="C128" s="30" t="s">
        <v>24</v>
      </c>
      <c r="D128" s="30" t="s">
        <v>38</v>
      </c>
      <c r="E128" s="31">
        <f t="shared" si="766"/>
        <v>9245</v>
      </c>
      <c r="F128" s="31">
        <f t="shared" ref="F128" si="803">K128+P128+U128+Z128+AE128+AJ128+AO128+AT128+AY128</f>
        <v>0</v>
      </c>
      <c r="G128" s="31">
        <f t="shared" ref="G128" si="804">L128+Q128+V128+AA128+AF128+AK128+AP128+AU128+AZ128</f>
        <v>0</v>
      </c>
      <c r="H128" s="31">
        <f t="shared" ref="H128" si="805">M128+R128+W128+AB128+AG128+AL128+AQ128+AV128+BA128</f>
        <v>9245</v>
      </c>
      <c r="I128" s="31">
        <f t="shared" ref="I128:I134" si="806">N128+S128+X128+AC128+AH128+AM128+AR128+AW128+BB128</f>
        <v>0</v>
      </c>
      <c r="J128" s="33">
        <f t="shared" ref="J128:J131" si="807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808">SUM(P128:S128)</f>
        <v>9245</v>
      </c>
      <c r="P128" s="47">
        <v>0</v>
      </c>
      <c r="Q128" s="40">
        <v>0</v>
      </c>
      <c r="R128" s="41">
        <f>9578.8-333.8</f>
        <v>9245</v>
      </c>
      <c r="S128" s="41">
        <v>0</v>
      </c>
      <c r="T128" s="46">
        <f t="shared" ref="T128" si="809">SUM(U128:X128)</f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ref="Y128" si="810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" si="811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" si="812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" si="813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" si="814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" si="815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" si="816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" si="817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8.5" customHeight="1" x14ac:dyDescent="0.25">
      <c r="A129" s="28" t="s">
        <v>201</v>
      </c>
      <c r="B129" s="14" t="s">
        <v>200</v>
      </c>
      <c r="C129" s="30" t="s">
        <v>24</v>
      </c>
      <c r="D129" s="30" t="s">
        <v>24</v>
      </c>
      <c r="E129" s="31">
        <f>O129</f>
        <v>1503</v>
      </c>
      <c r="F129" s="31">
        <f t="shared" ref="F129:H131" si="818">P129</f>
        <v>0</v>
      </c>
      <c r="G129" s="31">
        <f t="shared" si="818"/>
        <v>0</v>
      </c>
      <c r="H129" s="31">
        <f t="shared" si="818"/>
        <v>1503</v>
      </c>
      <c r="I129" s="31">
        <f t="shared" si="806"/>
        <v>0</v>
      </c>
      <c r="J129" s="33">
        <f t="shared" si="807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>R129</f>
        <v>1503</v>
      </c>
      <c r="P129" s="47"/>
      <c r="Q129" s="40">
        <v>0</v>
      </c>
      <c r="R129" s="41">
        <f>1880-377</f>
        <v>1503</v>
      </c>
      <c r="S129" s="41">
        <v>0</v>
      </c>
      <c r="T129" s="46">
        <f t="shared" ref="T129:T131" si="819">SUM(U129:X129)</f>
        <v>0</v>
      </c>
      <c r="U129" s="47">
        <v>0</v>
      </c>
      <c r="V129" s="40">
        <v>0</v>
      </c>
      <c r="W129" s="40">
        <v>0</v>
      </c>
      <c r="X129" s="40">
        <v>0</v>
      </c>
      <c r="Y129" s="46">
        <f t="shared" ref="Y129:Y131" si="820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1" si="821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1" si="822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1" si="823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1" si="824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1" si="825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1" si="826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1" si="827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58.5" customHeight="1" x14ac:dyDescent="0.25">
      <c r="A130" s="28" t="s">
        <v>202</v>
      </c>
      <c r="B130" s="14" t="s">
        <v>207</v>
      </c>
      <c r="C130" s="30" t="s">
        <v>24</v>
      </c>
      <c r="D130" s="30" t="s">
        <v>24</v>
      </c>
      <c r="E130" s="31">
        <f>O130</f>
        <v>5315.6</v>
      </c>
      <c r="F130" s="31"/>
      <c r="G130" s="31">
        <f t="shared" si="818"/>
        <v>0</v>
      </c>
      <c r="H130" s="31">
        <f t="shared" si="818"/>
        <v>5315.6</v>
      </c>
      <c r="I130" s="31">
        <f t="shared" si="806"/>
        <v>0</v>
      </c>
      <c r="J130" s="33">
        <f t="shared" si="807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>R130</f>
        <v>5315.6</v>
      </c>
      <c r="P130" s="47"/>
      <c r="Q130" s="40">
        <v>0</v>
      </c>
      <c r="R130" s="41">
        <f>5480-164.4</f>
        <v>5315.6</v>
      </c>
      <c r="S130" s="41">
        <v>0</v>
      </c>
      <c r="T130" s="46">
        <f t="shared" si="819"/>
        <v>0</v>
      </c>
      <c r="U130" s="47">
        <v>0</v>
      </c>
      <c r="V130" s="40">
        <v>0</v>
      </c>
      <c r="W130" s="40">
        <v>0</v>
      </c>
      <c r="X130" s="40">
        <v>0</v>
      </c>
      <c r="Y130" s="46">
        <f t="shared" si="820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821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822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823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824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825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826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827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210</v>
      </c>
      <c r="B131" s="14" t="s">
        <v>217</v>
      </c>
      <c r="C131" s="30" t="s">
        <v>24</v>
      </c>
      <c r="D131" s="30" t="s">
        <v>94</v>
      </c>
      <c r="E131" s="31">
        <f>SUM(G131:I131)</f>
        <v>3725.2</v>
      </c>
      <c r="F131" s="31"/>
      <c r="G131" s="31">
        <f t="shared" si="818"/>
        <v>0</v>
      </c>
      <c r="H131" s="31">
        <f t="shared" ref="H131" si="828">R131</f>
        <v>3688</v>
      </c>
      <c r="I131" s="31">
        <f t="shared" si="806"/>
        <v>37.200000000000003</v>
      </c>
      <c r="J131" s="33">
        <f t="shared" si="807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" si="829">SUM(P131:S131)</f>
        <v>3725.2</v>
      </c>
      <c r="P131" s="47"/>
      <c r="Q131" s="40">
        <v>0</v>
      </c>
      <c r="R131" s="41">
        <f>3922.1-234.1</f>
        <v>3688</v>
      </c>
      <c r="S131" s="41">
        <f>39.6-2.4</f>
        <v>37.200000000000003</v>
      </c>
      <c r="T131" s="46">
        <f t="shared" si="819"/>
        <v>0</v>
      </c>
      <c r="U131" s="47">
        <v>0</v>
      </c>
      <c r="V131" s="40">
        <v>0</v>
      </c>
      <c r="W131" s="40">
        <v>0</v>
      </c>
      <c r="X131" s="40">
        <v>0</v>
      </c>
      <c r="Y131" s="46">
        <f t="shared" si="820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821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822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823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824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825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826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827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52.5" customHeight="1" x14ac:dyDescent="0.25">
      <c r="A132" s="28" t="s">
        <v>222</v>
      </c>
      <c r="B132" s="14" t="s">
        <v>301</v>
      </c>
      <c r="C132" s="30" t="s">
        <v>24</v>
      </c>
      <c r="D132" s="30" t="s">
        <v>94</v>
      </c>
      <c r="E132" s="31">
        <f t="shared" ref="E132:E134" si="830">SUM(G132:I132)</f>
        <v>10437.4</v>
      </c>
      <c r="F132" s="31"/>
      <c r="G132" s="31">
        <f t="shared" ref="G132:G133" si="831">Q132</f>
        <v>0</v>
      </c>
      <c r="H132" s="31">
        <f t="shared" ref="H132:H134" si="832">M132+R132+W132+AB132+AG132+AL132+AQ132+AV132+BA132</f>
        <v>10333</v>
      </c>
      <c r="I132" s="31">
        <f t="shared" si="806"/>
        <v>104.4</v>
      </c>
      <c r="J132" s="33">
        <f t="shared" ref="J132:J133" si="833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:O133" si="834">SUM(P132:S132)</f>
        <v>0</v>
      </c>
      <c r="P132" s="47"/>
      <c r="Q132" s="40">
        <v>0</v>
      </c>
      <c r="R132" s="41">
        <v>0</v>
      </c>
      <c r="S132" s="41">
        <v>0</v>
      </c>
      <c r="T132" s="48">
        <f>SUM(U132:X132)</f>
        <v>10437.4</v>
      </c>
      <c r="U132" s="48">
        <v>0</v>
      </c>
      <c r="V132" s="41">
        <v>0</v>
      </c>
      <c r="W132" s="41">
        <v>10333</v>
      </c>
      <c r="X132" s="41">
        <v>104.4</v>
      </c>
      <c r="Y132" s="46">
        <f t="shared" ref="Y132:Y133" si="835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:AD133" si="836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:AI133" si="837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:AN133" si="838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:AS133" si="839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:AX133" si="840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:BC133" si="841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:BH133" si="842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223</v>
      </c>
      <c r="B133" s="14" t="s">
        <v>302</v>
      </c>
      <c r="C133" s="30" t="s">
        <v>24</v>
      </c>
      <c r="D133" s="30" t="s">
        <v>94</v>
      </c>
      <c r="E133" s="31">
        <f t="shared" si="830"/>
        <v>7675</v>
      </c>
      <c r="F133" s="31"/>
      <c r="G133" s="31">
        <f t="shared" si="831"/>
        <v>0</v>
      </c>
      <c r="H133" s="31">
        <f t="shared" si="832"/>
        <v>7598.3</v>
      </c>
      <c r="I133" s="31">
        <f t="shared" si="806"/>
        <v>76.7</v>
      </c>
      <c r="J133" s="33">
        <f t="shared" si="833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834"/>
        <v>0</v>
      </c>
      <c r="P133" s="47"/>
      <c r="Q133" s="40">
        <v>0</v>
      </c>
      <c r="R133" s="41">
        <v>0</v>
      </c>
      <c r="S133" s="41">
        <v>0</v>
      </c>
      <c r="T133" s="48">
        <f>SUM(U133:X133)</f>
        <v>7675</v>
      </c>
      <c r="U133" s="48">
        <v>0</v>
      </c>
      <c r="V133" s="41">
        <v>0</v>
      </c>
      <c r="W133" s="41">
        <v>7598.3</v>
      </c>
      <c r="X133" s="41">
        <v>76.7</v>
      </c>
      <c r="Y133" s="46">
        <f t="shared" si="835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36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37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38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39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40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41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42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224</v>
      </c>
      <c r="B134" s="65" t="s">
        <v>267</v>
      </c>
      <c r="C134" s="61" t="s">
        <v>24</v>
      </c>
      <c r="D134" s="30" t="s">
        <v>24</v>
      </c>
      <c r="E134" s="31">
        <f t="shared" si="830"/>
        <v>6248.7</v>
      </c>
      <c r="F134" s="31">
        <f t="shared" ref="F134" si="843">K134+P134+U134+Z134+AE134+AJ134+AO134+AT134+AY134</f>
        <v>0</v>
      </c>
      <c r="G134" s="31">
        <f>L134+Q134+V134+AA134+AF134+AK134+AP134+AU134+AZ134</f>
        <v>5936.2</v>
      </c>
      <c r="H134" s="31">
        <f t="shared" si="832"/>
        <v>312.5</v>
      </c>
      <c r="I134" s="31">
        <f t="shared" si="806"/>
        <v>0</v>
      </c>
      <c r="J134" s="33">
        <f t="shared" ref="J134:J149" si="844">M134+N134</f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:O138" si="845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:T138" si="846">SUM(U134:X134)</f>
        <v>6248.7</v>
      </c>
      <c r="U134" s="47">
        <v>0</v>
      </c>
      <c r="V134" s="66">
        <v>5936.2</v>
      </c>
      <c r="W134" s="66">
        <v>312.5</v>
      </c>
      <c r="X134" s="62">
        <v>0</v>
      </c>
      <c r="Y134" s="46">
        <f t="shared" ref="Y134:Y138" si="847">SUM(Z134:AC134)</f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ref="AD134:AD138" si="848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:AI138" si="849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:AN138" si="850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:AS138" si="851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:AX138" si="852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:BC138" si="853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:BH138" si="854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225</v>
      </c>
      <c r="B135" s="65" t="s">
        <v>268</v>
      </c>
      <c r="C135" s="61" t="s">
        <v>24</v>
      </c>
      <c r="D135" s="30" t="s">
        <v>24</v>
      </c>
      <c r="E135" s="31">
        <f t="shared" ref="E135:E149" si="855">J135+O135+T135+Y135+AD135+AI135+AN135+AS135+AX135</f>
        <v>6248.7</v>
      </c>
      <c r="F135" s="31">
        <f t="shared" ref="F135:F149" si="856">K135+P135+U135+Z135+AE135+AJ135+AO135+AT135+AY135</f>
        <v>0</v>
      </c>
      <c r="G135" s="31">
        <f t="shared" ref="G135:G138" si="857">L135+Q135+V135+AA135+AF135+AK135+AP135+AU135+AZ135</f>
        <v>5936.2</v>
      </c>
      <c r="H135" s="31">
        <f t="shared" ref="H135:H149" si="858">M135+R135+W135+AB135+AG135+AL135+AQ135+AV135+BA135</f>
        <v>312.5</v>
      </c>
      <c r="I135" s="31">
        <f t="shared" ref="I135:I149" si="859">N135+S135+X135+AC135+AH135+AM135+AR135+AW135+BB135</f>
        <v>0</v>
      </c>
      <c r="J135" s="33">
        <f t="shared" si="844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845"/>
        <v>0</v>
      </c>
      <c r="P135" s="47"/>
      <c r="Q135" s="40">
        <v>0</v>
      </c>
      <c r="R135" s="41">
        <v>0</v>
      </c>
      <c r="S135" s="41">
        <v>0</v>
      </c>
      <c r="T135" s="48">
        <f t="shared" si="846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47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48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49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50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51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52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53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54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226</v>
      </c>
      <c r="B136" s="65" t="s">
        <v>227</v>
      </c>
      <c r="C136" s="61" t="s">
        <v>24</v>
      </c>
      <c r="D136" s="30" t="s">
        <v>24</v>
      </c>
      <c r="E136" s="31">
        <f t="shared" si="855"/>
        <v>6058.7</v>
      </c>
      <c r="F136" s="31">
        <f t="shared" si="856"/>
        <v>0</v>
      </c>
      <c r="G136" s="31">
        <f t="shared" si="857"/>
        <v>5755.7</v>
      </c>
      <c r="H136" s="31">
        <f t="shared" si="858"/>
        <v>303</v>
      </c>
      <c r="I136" s="31">
        <f t="shared" si="859"/>
        <v>0</v>
      </c>
      <c r="J136" s="33">
        <f t="shared" si="844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si="845"/>
        <v>0</v>
      </c>
      <c r="P136" s="47"/>
      <c r="Q136" s="40">
        <v>0</v>
      </c>
      <c r="R136" s="41">
        <v>0</v>
      </c>
      <c r="S136" s="41">
        <v>0</v>
      </c>
      <c r="T136" s="48">
        <f t="shared" si="846"/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si="847"/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si="848"/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si="849"/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si="850"/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si="851"/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si="852"/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si="853"/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si="854"/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266</v>
      </c>
      <c r="B137" s="65" t="s">
        <v>269</v>
      </c>
      <c r="C137" s="61" t="s">
        <v>24</v>
      </c>
      <c r="D137" s="30" t="s">
        <v>24</v>
      </c>
      <c r="E137" s="31">
        <f t="shared" si="855"/>
        <v>6058.7</v>
      </c>
      <c r="F137" s="31">
        <f t="shared" si="856"/>
        <v>0</v>
      </c>
      <c r="G137" s="31">
        <f t="shared" si="857"/>
        <v>5755.7</v>
      </c>
      <c r="H137" s="31">
        <f t="shared" si="858"/>
        <v>303</v>
      </c>
      <c r="I137" s="31">
        <f t="shared" si="859"/>
        <v>0</v>
      </c>
      <c r="J137" s="33">
        <f t="shared" si="844"/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si="845"/>
        <v>0</v>
      </c>
      <c r="P137" s="47"/>
      <c r="Q137" s="40">
        <v>0</v>
      </c>
      <c r="R137" s="41">
        <v>0</v>
      </c>
      <c r="S137" s="41">
        <v>0</v>
      </c>
      <c r="T137" s="48">
        <f t="shared" si="846"/>
        <v>6058.7</v>
      </c>
      <c r="U137" s="47">
        <v>0</v>
      </c>
      <c r="V137" s="66">
        <v>5755.7</v>
      </c>
      <c r="W137" s="66">
        <v>303</v>
      </c>
      <c r="X137" s="62">
        <v>0</v>
      </c>
      <c r="Y137" s="46">
        <f t="shared" si="847"/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si="848"/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si="849"/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si="850"/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si="851"/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si="852"/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si="853"/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si="854"/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270</v>
      </c>
      <c r="B138" s="65" t="s">
        <v>228</v>
      </c>
      <c r="C138" s="61" t="s">
        <v>24</v>
      </c>
      <c r="D138" s="30" t="s">
        <v>24</v>
      </c>
      <c r="E138" s="31">
        <f t="shared" si="855"/>
        <v>6248.7</v>
      </c>
      <c r="F138" s="31">
        <f t="shared" si="856"/>
        <v>0</v>
      </c>
      <c r="G138" s="31">
        <f t="shared" si="857"/>
        <v>5936.2</v>
      </c>
      <c r="H138" s="31">
        <f t="shared" si="858"/>
        <v>312.5</v>
      </c>
      <c r="I138" s="31">
        <f t="shared" si="859"/>
        <v>0</v>
      </c>
      <c r="J138" s="33">
        <f t="shared" si="844"/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si="845"/>
        <v>0</v>
      </c>
      <c r="P138" s="47"/>
      <c r="Q138" s="40">
        <v>0</v>
      </c>
      <c r="R138" s="41">
        <v>0</v>
      </c>
      <c r="S138" s="41">
        <v>0</v>
      </c>
      <c r="T138" s="48">
        <f t="shared" si="846"/>
        <v>6248.7</v>
      </c>
      <c r="U138" s="47">
        <v>0</v>
      </c>
      <c r="V138" s="66">
        <v>5936.2</v>
      </c>
      <c r="W138" s="66">
        <v>312.5</v>
      </c>
      <c r="X138" s="62">
        <v>0</v>
      </c>
      <c r="Y138" s="46">
        <f t="shared" si="847"/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si="848"/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si="849"/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si="850"/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si="851"/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si="852"/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si="853"/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si="854"/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43.5" customHeight="1" x14ac:dyDescent="0.25">
      <c r="A139" s="28" t="s">
        <v>271</v>
      </c>
      <c r="B139" s="65" t="s">
        <v>272</v>
      </c>
      <c r="C139" s="61" t="s">
        <v>24</v>
      </c>
      <c r="D139" s="30" t="s">
        <v>24</v>
      </c>
      <c r="E139" s="31">
        <f t="shared" ref="E139" si="860">J139+O139+T139+Y139+AD139+AI139+AN139+AS139+AX139</f>
        <v>6058.7</v>
      </c>
      <c r="F139" s="31">
        <f t="shared" ref="F139" si="861">K139+P139+U139+Z139+AE139+AJ139+AO139+AT139+AY139</f>
        <v>0</v>
      </c>
      <c r="G139" s="31">
        <f t="shared" ref="G139" si="862">L139+Q139+V139+AA139+AF139+AK139+AP139+AU139+AZ139</f>
        <v>5755.7</v>
      </c>
      <c r="H139" s="31">
        <f t="shared" ref="H139" si="863">M139+R139+W139+AB139+AG139+AL139+AQ139+AV139+BA139</f>
        <v>303</v>
      </c>
      <c r="I139" s="31">
        <f t="shared" ref="I139" si="864">N139+S139+X139+AC139+AH139+AM139+AR139+AW139+BB139</f>
        <v>0</v>
      </c>
      <c r="J139" s="33">
        <f t="shared" ref="J139" si="865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6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7">SUM(U139:X139)</f>
        <v>6058.7</v>
      </c>
      <c r="U139" s="47">
        <v>0</v>
      </c>
      <c r="V139" s="66">
        <v>5755.7</v>
      </c>
      <c r="W139" s="66">
        <v>303</v>
      </c>
      <c r="X139" s="62">
        <v>0</v>
      </c>
      <c r="Y139" s="46">
        <f t="shared" ref="Y139" si="868">SUM(Z139:AC139)</f>
        <v>0</v>
      </c>
      <c r="Z139" s="47">
        <v>0</v>
      </c>
      <c r="AA139" s="40">
        <v>0</v>
      </c>
      <c r="AB139" s="40">
        <v>0</v>
      </c>
      <c r="AC139" s="40">
        <v>0</v>
      </c>
      <c r="AD139" s="46">
        <f t="shared" ref="AD139" si="869">SUM(AE139:AH139)</f>
        <v>0</v>
      </c>
      <c r="AE139" s="47">
        <v>0</v>
      </c>
      <c r="AF139" s="40">
        <v>0</v>
      </c>
      <c r="AG139" s="40">
        <v>0</v>
      </c>
      <c r="AH139" s="40">
        <v>0</v>
      </c>
      <c r="AI139" s="46">
        <f t="shared" ref="AI139" si="870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1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2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3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4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5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296</v>
      </c>
      <c r="B140" s="65" t="s">
        <v>276</v>
      </c>
      <c r="C140" s="61" t="s">
        <v>24</v>
      </c>
      <c r="D140" s="30" t="s">
        <v>24</v>
      </c>
      <c r="E140" s="31">
        <f t="shared" ref="E140" si="876">J140+O140+T140+Y140+AD140+AI140+AN140+AS140+AX140</f>
        <v>5888.7</v>
      </c>
      <c r="F140" s="31">
        <f t="shared" ref="F140" si="877">K140+P140+U140+Z140+AE140+AJ140+AO140+AT140+AY140</f>
        <v>0</v>
      </c>
      <c r="G140" s="31">
        <f t="shared" ref="G140" si="878">L140+Q140+V140+AA140+AF140+AK140+AP140+AU140+AZ140</f>
        <v>0</v>
      </c>
      <c r="H140" s="31">
        <f t="shared" ref="H140" si="879">M140+R140+W140+AB140+AG140+AL140+AQ140+AV140+BA140</f>
        <v>5888.7</v>
      </c>
      <c r="I140" s="31">
        <f t="shared" ref="I140" si="880">N140+S140+X140+AC140+AH140+AM140+AR140+AW140+BB140</f>
        <v>0</v>
      </c>
      <c r="J140" s="33">
        <f t="shared" ref="J140" si="881">M140+N140</f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82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83">SUM(U140:X140)</f>
        <v>5888.7</v>
      </c>
      <c r="U140" s="47">
        <v>0</v>
      </c>
      <c r="V140" s="66">
        <v>0</v>
      </c>
      <c r="W140" s="66">
        <v>5888.7</v>
      </c>
      <c r="X140" s="62">
        <v>0</v>
      </c>
      <c r="Y140" s="46">
        <f t="shared" ref="Y140" si="884">SUM(Z140:AC140)</f>
        <v>0</v>
      </c>
      <c r="Z140" s="47">
        <v>0</v>
      </c>
      <c r="AA140" s="40">
        <v>0</v>
      </c>
      <c r="AB140" s="40">
        <v>0</v>
      </c>
      <c r="AC140" s="40">
        <v>0</v>
      </c>
      <c r="AD140" s="46">
        <f t="shared" ref="AD140" si="885">SUM(AE140:AH140)</f>
        <v>0</v>
      </c>
      <c r="AE140" s="47">
        <v>0</v>
      </c>
      <c r="AF140" s="40">
        <v>0</v>
      </c>
      <c r="AG140" s="40">
        <v>0</v>
      </c>
      <c r="AH140" s="40">
        <v>0</v>
      </c>
      <c r="AI140" s="46">
        <f t="shared" ref="AI140" si="886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7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8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89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0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1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3.5" customHeight="1" x14ac:dyDescent="0.25">
      <c r="A141" s="28" t="s">
        <v>297</v>
      </c>
      <c r="B141" s="65" t="s">
        <v>298</v>
      </c>
      <c r="C141" s="61" t="s">
        <v>24</v>
      </c>
      <c r="D141" s="30" t="s">
        <v>24</v>
      </c>
      <c r="E141" s="31">
        <f t="shared" ref="E141" si="892">J141+O141+T141+Y141+AD141+AI141+AN141+AS141+AX141</f>
        <v>12492</v>
      </c>
      <c r="F141" s="31">
        <f t="shared" ref="F141" si="893">K141+P141+U141+Z141+AE141+AJ141+AO141+AT141+AY141</f>
        <v>0</v>
      </c>
      <c r="G141" s="31">
        <f t="shared" ref="G141" si="894">L141+Q141+V141+AA141+AF141+AK141+AP141+AU141+AZ141</f>
        <v>5755.7</v>
      </c>
      <c r="H141" s="31">
        <f t="shared" ref="H141" si="895">M141+R141+W141+AB141+AG141+AL141+AQ141+AV141+BA141</f>
        <v>6736.3</v>
      </c>
      <c r="I141" s="31">
        <f t="shared" ref="I141" si="896">N141+S141+X141+AC141+AH141+AM141+AR141+AW141+BB141</f>
        <v>0</v>
      </c>
      <c r="J141" s="33">
        <f t="shared" ref="J141" si="897">M141+N141</f>
        <v>0</v>
      </c>
      <c r="K141" s="40">
        <v>0</v>
      </c>
      <c r="L141" s="40">
        <v>0</v>
      </c>
      <c r="M141" s="33">
        <v>0</v>
      </c>
      <c r="N141" s="40">
        <v>0</v>
      </c>
      <c r="O141" s="48">
        <f t="shared" ref="O141" si="898">SUM(P141:S141)</f>
        <v>0</v>
      </c>
      <c r="P141" s="47"/>
      <c r="Q141" s="40">
        <v>0</v>
      </c>
      <c r="R141" s="41">
        <v>0</v>
      </c>
      <c r="S141" s="41">
        <v>0</v>
      </c>
      <c r="T141" s="48">
        <f t="shared" ref="T141" si="899">SUM(U141:X141)</f>
        <v>6246</v>
      </c>
      <c r="U141" s="47">
        <v>0</v>
      </c>
      <c r="V141" s="66">
        <v>5755.7</v>
      </c>
      <c r="W141" s="66">
        <v>490.3</v>
      </c>
      <c r="X141" s="62">
        <v>0</v>
      </c>
      <c r="Y141" s="48">
        <f t="shared" ref="Y141" si="900">SUM(Z141:AC141)</f>
        <v>6246</v>
      </c>
      <c r="Z141" s="47">
        <v>0</v>
      </c>
      <c r="AA141" s="40">
        <v>0</v>
      </c>
      <c r="AB141" s="41">
        <f>6940-694</f>
        <v>6246</v>
      </c>
      <c r="AC141" s="40">
        <v>0</v>
      </c>
      <c r="AD141" s="46">
        <f t="shared" ref="AD141" si="901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902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3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4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5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6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7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69.75" customHeight="1" x14ac:dyDescent="0.25">
      <c r="A142" s="28" t="s">
        <v>308</v>
      </c>
      <c r="B142" s="65" t="s">
        <v>349</v>
      </c>
      <c r="C142" s="61" t="s">
        <v>24</v>
      </c>
      <c r="D142" s="30" t="s">
        <v>24</v>
      </c>
      <c r="E142" s="31">
        <f t="shared" ref="E142" si="908">J142+O142+T142+Y142+AD142+AI142+AN142+AS142+AX142</f>
        <v>7164.7</v>
      </c>
      <c r="F142" s="31">
        <f t="shared" ref="F142" si="909">K142+P142+U142+Z142+AE142+AJ142+AO142+AT142+AY142</f>
        <v>0</v>
      </c>
      <c r="G142" s="31">
        <f t="shared" ref="G142" si="910">L142+Q142+V142+AA142+AF142+AK142+AP142+AU142+AZ142</f>
        <v>6806.4</v>
      </c>
      <c r="H142" s="31">
        <f t="shared" ref="H142" si="911">M142+R142+W142+AB142+AG142+AL142+AQ142+AV142+BA142</f>
        <v>358.3</v>
      </c>
      <c r="I142" s="31">
        <f t="shared" ref="I142" si="912">N142+S142+X142+AC142+AH142+AM142+AR142+AW142+BB142</f>
        <v>0</v>
      </c>
      <c r="J142" s="33">
        <f t="shared" ref="J142" si="913">M142+N142</f>
        <v>0</v>
      </c>
      <c r="K142" s="40">
        <v>0</v>
      </c>
      <c r="L142" s="40">
        <v>0</v>
      </c>
      <c r="M142" s="33">
        <v>0</v>
      </c>
      <c r="N142" s="40">
        <v>0</v>
      </c>
      <c r="O142" s="48">
        <f t="shared" ref="O142" si="914">SUM(P142:S142)</f>
        <v>0</v>
      </c>
      <c r="P142" s="47"/>
      <c r="Q142" s="40">
        <v>0</v>
      </c>
      <c r="R142" s="41">
        <v>0</v>
      </c>
      <c r="S142" s="41">
        <v>0</v>
      </c>
      <c r="T142" s="48">
        <f t="shared" ref="T142" si="915">SUM(U142:X142)</f>
        <v>0</v>
      </c>
      <c r="U142" s="47">
        <v>0</v>
      </c>
      <c r="V142" s="66">
        <v>0</v>
      </c>
      <c r="W142" s="66">
        <v>0</v>
      </c>
      <c r="X142" s="62">
        <v>0</v>
      </c>
      <c r="Y142" s="48">
        <f t="shared" ref="Y142" si="916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8">
        <f t="shared" ref="AD142" si="917">SUM(AE142:AH142)</f>
        <v>7164.7</v>
      </c>
      <c r="AE142" s="48">
        <v>0</v>
      </c>
      <c r="AF142" s="41">
        <v>6806.4</v>
      </c>
      <c r="AG142" s="41">
        <v>358.3</v>
      </c>
      <c r="AH142" s="40">
        <v>0</v>
      </c>
      <c r="AI142" s="46">
        <f t="shared" ref="AI142" si="918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19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0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1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2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23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41.25" customHeight="1" x14ac:dyDescent="0.25">
      <c r="A143" s="28" t="s">
        <v>350</v>
      </c>
      <c r="B143" s="65" t="s">
        <v>353</v>
      </c>
      <c r="C143" s="61" t="s">
        <v>24</v>
      </c>
      <c r="D143" s="30" t="s">
        <v>94</v>
      </c>
      <c r="E143" s="31">
        <f t="shared" ref="E143" si="924">J143+O143+T143+Y143+AD143+AI143+AN143+AS143+AX143</f>
        <v>5824.2</v>
      </c>
      <c r="F143" s="31">
        <f t="shared" ref="F143" si="925">K143+P143+U143+Z143+AE143+AJ143+AO143+AT143+AY143</f>
        <v>0</v>
      </c>
      <c r="G143" s="31">
        <f t="shared" ref="G143" si="926">L143+Q143+V143+AA143+AF143+AK143+AP143+AU143+AZ143</f>
        <v>0</v>
      </c>
      <c r="H143" s="31">
        <f t="shared" ref="H143" si="927">M143+R143+W143+AB143+AG143+AL143+AQ143+AV143+BA143</f>
        <v>5765.9</v>
      </c>
      <c r="I143" s="31">
        <f t="shared" ref="I143" si="928">N143+S143+X143+AC143+AH143+AM143+AR143+AW143+BB143</f>
        <v>58.3</v>
      </c>
      <c r="J143" s="33">
        <f t="shared" ref="J143" si="929">M143+N143</f>
        <v>0</v>
      </c>
      <c r="K143" s="40">
        <v>0</v>
      </c>
      <c r="L143" s="40">
        <v>0</v>
      </c>
      <c r="M143" s="33">
        <v>0</v>
      </c>
      <c r="N143" s="40">
        <v>0</v>
      </c>
      <c r="O143" s="48">
        <f t="shared" ref="O143" si="930">SUM(P143:S143)</f>
        <v>0</v>
      </c>
      <c r="P143" s="47"/>
      <c r="Q143" s="40">
        <v>0</v>
      </c>
      <c r="R143" s="41">
        <v>0</v>
      </c>
      <c r="S143" s="41">
        <v>0</v>
      </c>
      <c r="T143" s="48">
        <f t="shared" ref="T143" si="931">SUM(U143:X143)</f>
        <v>0</v>
      </c>
      <c r="U143" s="47">
        <v>0</v>
      </c>
      <c r="V143" s="66">
        <v>0</v>
      </c>
      <c r="W143" s="66">
        <v>0</v>
      </c>
      <c r="X143" s="62">
        <v>0</v>
      </c>
      <c r="Y143" s="48">
        <f t="shared" ref="Y143" si="932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8">
        <f t="shared" ref="AD143" si="933">SUM(AE143:AH143)</f>
        <v>5824.2</v>
      </c>
      <c r="AE143" s="48">
        <v>0</v>
      </c>
      <c r="AF143" s="41">
        <v>0</v>
      </c>
      <c r="AG143" s="41">
        <v>5765.9</v>
      </c>
      <c r="AH143" s="41">
        <v>58.3</v>
      </c>
      <c r="AI143" s="46">
        <f t="shared" ref="AI143" si="934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35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36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37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38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39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1.25" customHeight="1" x14ac:dyDescent="0.25">
      <c r="A144" s="28" t="s">
        <v>355</v>
      </c>
      <c r="B144" s="65" t="s">
        <v>354</v>
      </c>
      <c r="C144" s="61" t="s">
        <v>24</v>
      </c>
      <c r="D144" s="30" t="s">
        <v>94</v>
      </c>
      <c r="E144" s="31">
        <f t="shared" ref="E144" si="940">J144+O144+T144+Y144+AD144+AI144+AN144+AS144+AX144</f>
        <v>12592.300000000001</v>
      </c>
      <c r="F144" s="31">
        <f t="shared" ref="F144" si="941">K144+P144+U144+Z144+AE144+AJ144+AO144+AT144+AY144</f>
        <v>0</v>
      </c>
      <c r="G144" s="31">
        <f t="shared" ref="G144" si="942">L144+Q144+V144+AA144+AF144+AK144+AP144+AU144+AZ144</f>
        <v>0</v>
      </c>
      <c r="H144" s="31">
        <f t="shared" ref="H144" si="943">M144+R144+W144+AB144+AG144+AL144+AQ144+AV144+BA144</f>
        <v>12466.400000000001</v>
      </c>
      <c r="I144" s="31">
        <f t="shared" ref="I144" si="944">N144+S144+X144+AC144+AH144+AM144+AR144+AW144+BB144</f>
        <v>125.9</v>
      </c>
      <c r="J144" s="33">
        <f t="shared" ref="J144" si="945">M144+N144</f>
        <v>0</v>
      </c>
      <c r="K144" s="40">
        <v>0</v>
      </c>
      <c r="L144" s="40">
        <v>0</v>
      </c>
      <c r="M144" s="33">
        <v>0</v>
      </c>
      <c r="N144" s="40">
        <v>0</v>
      </c>
      <c r="O144" s="48">
        <f t="shared" ref="O144" si="946">SUM(P144:S144)</f>
        <v>0</v>
      </c>
      <c r="P144" s="47"/>
      <c r="Q144" s="40">
        <v>0</v>
      </c>
      <c r="R144" s="41">
        <v>0</v>
      </c>
      <c r="S144" s="41">
        <v>0</v>
      </c>
      <c r="T144" s="48">
        <f t="shared" ref="T144" si="947">SUM(U144:X144)</f>
        <v>0</v>
      </c>
      <c r="U144" s="47">
        <v>0</v>
      </c>
      <c r="V144" s="66">
        <v>0</v>
      </c>
      <c r="W144" s="66">
        <v>0</v>
      </c>
      <c r="X144" s="62">
        <v>0</v>
      </c>
      <c r="Y144" s="48">
        <f t="shared" ref="Y144" si="948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8">
        <f t="shared" ref="AD144" si="949">SUM(AE144:AH144)</f>
        <v>12592.300000000001</v>
      </c>
      <c r="AE144" s="48">
        <v>0</v>
      </c>
      <c r="AF144" s="41">
        <v>0</v>
      </c>
      <c r="AG144" s="41">
        <f>15963.7-3497.3</f>
        <v>12466.400000000001</v>
      </c>
      <c r="AH144" s="41">
        <f>161.3-35.4</f>
        <v>125.9</v>
      </c>
      <c r="AI144" s="46">
        <f t="shared" ref="AI144" si="950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51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52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53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54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55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66" customHeight="1" x14ac:dyDescent="0.25">
      <c r="A145" s="28" t="s">
        <v>356</v>
      </c>
      <c r="B145" s="65" t="s">
        <v>357</v>
      </c>
      <c r="C145" s="61" t="s">
        <v>24</v>
      </c>
      <c r="D145" s="30" t="s">
        <v>38</v>
      </c>
      <c r="E145" s="31">
        <f t="shared" ref="E145" si="956">J145+O145+T145+Y145+AD145+AI145+AN145+AS145+AX145</f>
        <v>10257.200000000001</v>
      </c>
      <c r="F145" s="31">
        <f t="shared" ref="F145" si="957">K145+P145+U145+Z145+AE145+AJ145+AO145+AT145+AY145</f>
        <v>0</v>
      </c>
      <c r="G145" s="31">
        <f t="shared" ref="G145" si="958">L145+Q145+V145+AA145+AF145+AK145+AP145+AU145+AZ145</f>
        <v>0</v>
      </c>
      <c r="H145" s="31">
        <f t="shared" ref="H145" si="959">M145+R145+W145+AB145+AG145+AL145+AQ145+AV145+BA145</f>
        <v>10257.200000000001</v>
      </c>
      <c r="I145" s="31">
        <f t="shared" ref="I145" si="960">N145+S145+X145+AC145+AH145+AM145+AR145+AW145+BB145</f>
        <v>0</v>
      </c>
      <c r="J145" s="33">
        <f t="shared" ref="J145" si="961">M145+N145</f>
        <v>0</v>
      </c>
      <c r="K145" s="40">
        <v>0</v>
      </c>
      <c r="L145" s="40">
        <v>0</v>
      </c>
      <c r="M145" s="33">
        <v>0</v>
      </c>
      <c r="N145" s="40">
        <v>0</v>
      </c>
      <c r="O145" s="48">
        <f t="shared" ref="O145" si="962">SUM(P145:S145)</f>
        <v>0</v>
      </c>
      <c r="P145" s="47"/>
      <c r="Q145" s="40">
        <v>0</v>
      </c>
      <c r="R145" s="41">
        <v>0</v>
      </c>
      <c r="S145" s="41">
        <v>0</v>
      </c>
      <c r="T145" s="48">
        <f t="shared" ref="T145" si="963">SUM(U145:X145)</f>
        <v>0</v>
      </c>
      <c r="U145" s="47">
        <v>0</v>
      </c>
      <c r="V145" s="66">
        <v>0</v>
      </c>
      <c r="W145" s="66">
        <v>0</v>
      </c>
      <c r="X145" s="62">
        <v>0</v>
      </c>
      <c r="Y145" s="48">
        <f t="shared" ref="Y145" si="964">SUM(Z145:AC145)</f>
        <v>0</v>
      </c>
      <c r="Z145" s="47">
        <v>0</v>
      </c>
      <c r="AA145" s="40">
        <v>0</v>
      </c>
      <c r="AB145" s="41">
        <v>0</v>
      </c>
      <c r="AC145" s="40">
        <v>0</v>
      </c>
      <c r="AD145" s="48">
        <f t="shared" ref="AD145" si="965">SUM(AE145:AH145)</f>
        <v>10257.200000000001</v>
      </c>
      <c r="AE145" s="48">
        <v>0</v>
      </c>
      <c r="AF145" s="41">
        <v>0</v>
      </c>
      <c r="AG145" s="41">
        <v>10257.200000000001</v>
      </c>
      <c r="AH145" s="41">
        <v>0</v>
      </c>
      <c r="AI145" s="46">
        <f t="shared" ref="AI145" si="966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67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68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69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70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71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47.25" customHeight="1" x14ac:dyDescent="0.25">
      <c r="A146" s="28" t="s">
        <v>358</v>
      </c>
      <c r="B146" s="65" t="s">
        <v>361</v>
      </c>
      <c r="C146" s="61" t="s">
        <v>24</v>
      </c>
      <c r="D146" s="30" t="s">
        <v>94</v>
      </c>
      <c r="E146" s="31">
        <f t="shared" ref="E146" si="972">J146+O146+T146+Y146+AD146+AI146+AN146+AS146+AX146</f>
        <v>9916.7000000000007</v>
      </c>
      <c r="F146" s="31">
        <f t="shared" ref="F146" si="973">K146+P146+U146+Z146+AE146+AJ146+AO146+AT146+AY146</f>
        <v>0</v>
      </c>
      <c r="G146" s="31">
        <f t="shared" ref="G146" si="974">L146+Q146+V146+AA146+AF146+AK146+AP146+AU146+AZ146</f>
        <v>0</v>
      </c>
      <c r="H146" s="31">
        <f t="shared" ref="H146" si="975">M146+R146+W146+AB146+AG146+AL146+AQ146+AV146+BA146</f>
        <v>9817.5</v>
      </c>
      <c r="I146" s="31">
        <f t="shared" ref="I146" si="976">N146+S146+X146+AC146+AH146+AM146+AR146+AW146+BB146</f>
        <v>99.2</v>
      </c>
      <c r="J146" s="33">
        <f t="shared" ref="J146" si="977">M146+N146</f>
        <v>0</v>
      </c>
      <c r="K146" s="40">
        <v>0</v>
      </c>
      <c r="L146" s="40">
        <v>0</v>
      </c>
      <c r="M146" s="33">
        <v>0</v>
      </c>
      <c r="N146" s="40">
        <v>0</v>
      </c>
      <c r="O146" s="48">
        <f t="shared" ref="O146" si="978">SUM(P146:S146)</f>
        <v>0</v>
      </c>
      <c r="P146" s="47"/>
      <c r="Q146" s="40">
        <v>0</v>
      </c>
      <c r="R146" s="41">
        <v>0</v>
      </c>
      <c r="S146" s="41">
        <v>0</v>
      </c>
      <c r="T146" s="48">
        <f t="shared" ref="T146" si="979">SUM(U146:X146)</f>
        <v>0</v>
      </c>
      <c r="U146" s="47">
        <v>0</v>
      </c>
      <c r="V146" s="66">
        <v>0</v>
      </c>
      <c r="W146" s="66">
        <v>0</v>
      </c>
      <c r="X146" s="62">
        <v>0</v>
      </c>
      <c r="Y146" s="48">
        <f t="shared" ref="Y146" si="980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8">
        <f t="shared" ref="AD146" si="981">SUM(AE146:AH146)</f>
        <v>9916.7000000000007</v>
      </c>
      <c r="AE146" s="48">
        <v>0</v>
      </c>
      <c r="AF146" s="41">
        <v>0</v>
      </c>
      <c r="AG146" s="41">
        <v>9817.5</v>
      </c>
      <c r="AH146" s="41">
        <v>99.2</v>
      </c>
      <c r="AI146" s="46">
        <f t="shared" ref="AI146" si="982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83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84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85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86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87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45.75" customHeight="1" x14ac:dyDescent="0.25">
      <c r="A147" s="28" t="s">
        <v>360</v>
      </c>
      <c r="B147" s="65" t="s">
        <v>364</v>
      </c>
      <c r="C147" s="61" t="s">
        <v>24</v>
      </c>
      <c r="D147" s="30" t="s">
        <v>94</v>
      </c>
      <c r="E147" s="31">
        <f t="shared" ref="E147" si="988">J147+O147+T147+Y147+AD147+AI147+AN147+AS147+AX147</f>
        <v>9333.4</v>
      </c>
      <c r="F147" s="31">
        <f t="shared" ref="F147" si="989">K147+P147+U147+Z147+AE147+AJ147+AO147+AT147+AY147</f>
        <v>0</v>
      </c>
      <c r="G147" s="31">
        <f t="shared" ref="G147" si="990">L147+Q147+V147+AA147+AF147+AK147+AP147+AU147+AZ147</f>
        <v>0</v>
      </c>
      <c r="H147" s="31">
        <f t="shared" ref="H147" si="991">M147+R147+W147+AB147+AG147+AL147+AQ147+AV147+BA147</f>
        <v>9240</v>
      </c>
      <c r="I147" s="31">
        <f t="shared" ref="I147" si="992">N147+S147+X147+AC147+AH147+AM147+AR147+AW147+BB147</f>
        <v>93.4</v>
      </c>
      <c r="J147" s="33">
        <f t="shared" ref="J147" si="993">M147+N147</f>
        <v>0</v>
      </c>
      <c r="K147" s="40">
        <v>0</v>
      </c>
      <c r="L147" s="40">
        <v>0</v>
      </c>
      <c r="M147" s="33">
        <v>0</v>
      </c>
      <c r="N147" s="40">
        <v>0</v>
      </c>
      <c r="O147" s="48">
        <f t="shared" ref="O147" si="994">SUM(P147:S147)</f>
        <v>0</v>
      </c>
      <c r="P147" s="47"/>
      <c r="Q147" s="40">
        <v>0</v>
      </c>
      <c r="R147" s="41">
        <v>0</v>
      </c>
      <c r="S147" s="41">
        <v>0</v>
      </c>
      <c r="T147" s="48">
        <f t="shared" ref="T147" si="995">SUM(U147:X147)</f>
        <v>0</v>
      </c>
      <c r="U147" s="47">
        <v>0</v>
      </c>
      <c r="V147" s="66">
        <v>0</v>
      </c>
      <c r="W147" s="66">
        <v>0</v>
      </c>
      <c r="X147" s="62">
        <v>0</v>
      </c>
      <c r="Y147" s="48">
        <f t="shared" ref="Y147" si="996">SUM(Z147:AC147)</f>
        <v>0</v>
      </c>
      <c r="Z147" s="47">
        <v>0</v>
      </c>
      <c r="AA147" s="40">
        <v>0</v>
      </c>
      <c r="AB147" s="41">
        <v>0</v>
      </c>
      <c r="AC147" s="40">
        <v>0</v>
      </c>
      <c r="AD147" s="48">
        <f t="shared" ref="AD147" si="997">SUM(AE147:AH147)</f>
        <v>9333.4</v>
      </c>
      <c r="AE147" s="48">
        <v>0</v>
      </c>
      <c r="AF147" s="41">
        <v>0</v>
      </c>
      <c r="AG147" s="41">
        <v>9240</v>
      </c>
      <c r="AH147" s="41">
        <v>93.4</v>
      </c>
      <c r="AI147" s="46">
        <f t="shared" ref="AI147" si="998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99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1000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1001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1002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1003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56.25" customHeight="1" x14ac:dyDescent="0.25">
      <c r="A148" s="28" t="s">
        <v>362</v>
      </c>
      <c r="B148" s="65" t="s">
        <v>365</v>
      </c>
      <c r="C148" s="61" t="s">
        <v>24</v>
      </c>
      <c r="D148" s="30" t="s">
        <v>94</v>
      </c>
      <c r="E148" s="31">
        <f t="shared" ref="E148" si="1004">J148+O148+T148+Y148+AD148+AI148+AN148+AS148+AX148</f>
        <v>16583.400000000001</v>
      </c>
      <c r="F148" s="31">
        <f t="shared" ref="F148" si="1005">K148+P148+U148+Z148+AE148+AJ148+AO148+AT148+AY148</f>
        <v>0</v>
      </c>
      <c r="G148" s="31">
        <f t="shared" ref="G148" si="1006">L148+Q148+V148+AA148+AF148+AK148+AP148+AU148+AZ148</f>
        <v>0</v>
      </c>
      <c r="H148" s="31">
        <f t="shared" ref="H148" si="1007">M148+R148+W148+AB148+AG148+AL148+AQ148+AV148+BA148</f>
        <v>16417.5</v>
      </c>
      <c r="I148" s="31">
        <f t="shared" ref="I148" si="1008">N148+S148+X148+AC148+AH148+AM148+AR148+AW148+BB148</f>
        <v>165.9</v>
      </c>
      <c r="J148" s="33">
        <f t="shared" ref="J148" si="1009">M148+N148</f>
        <v>0</v>
      </c>
      <c r="K148" s="40">
        <v>0</v>
      </c>
      <c r="L148" s="40">
        <v>0</v>
      </c>
      <c r="M148" s="33">
        <v>0</v>
      </c>
      <c r="N148" s="40">
        <v>0</v>
      </c>
      <c r="O148" s="48">
        <f t="shared" ref="O148" si="1010">SUM(P148:S148)</f>
        <v>0</v>
      </c>
      <c r="P148" s="47"/>
      <c r="Q148" s="40">
        <v>0</v>
      </c>
      <c r="R148" s="41">
        <v>0</v>
      </c>
      <c r="S148" s="41">
        <v>0</v>
      </c>
      <c r="T148" s="48">
        <f t="shared" ref="T148" si="1011">SUM(U148:X148)</f>
        <v>0</v>
      </c>
      <c r="U148" s="47">
        <v>0</v>
      </c>
      <c r="V148" s="66">
        <v>0</v>
      </c>
      <c r="W148" s="66">
        <v>0</v>
      </c>
      <c r="X148" s="62">
        <v>0</v>
      </c>
      <c r="Y148" s="48">
        <f t="shared" ref="Y148" si="1012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8">
        <f t="shared" ref="AD148" si="1013">SUM(AE148:AH148)</f>
        <v>16583.400000000001</v>
      </c>
      <c r="AE148" s="48">
        <v>0</v>
      </c>
      <c r="AF148" s="41">
        <v>0</v>
      </c>
      <c r="AG148" s="41">
        <v>16417.5</v>
      </c>
      <c r="AH148" s="41">
        <v>165.9</v>
      </c>
      <c r="AI148" s="46">
        <f t="shared" ref="AI148" si="1014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1015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1016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1017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1018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1019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45.75" customHeight="1" x14ac:dyDescent="0.25">
      <c r="A149" s="28" t="s">
        <v>363</v>
      </c>
      <c r="B149" s="14" t="s">
        <v>265</v>
      </c>
      <c r="C149" s="30" t="s">
        <v>24</v>
      </c>
      <c r="D149" s="30" t="s">
        <v>24</v>
      </c>
      <c r="E149" s="31">
        <f t="shared" si="855"/>
        <v>100000</v>
      </c>
      <c r="F149" s="31">
        <f t="shared" si="856"/>
        <v>0</v>
      </c>
      <c r="G149" s="31">
        <f>L149+Q149+V149+AA149+AF149+AK149+AP149+AU149+AZ149</f>
        <v>0</v>
      </c>
      <c r="H149" s="31">
        <f t="shared" si="858"/>
        <v>100000</v>
      </c>
      <c r="I149" s="31">
        <f t="shared" si="859"/>
        <v>0</v>
      </c>
      <c r="J149" s="33">
        <f t="shared" si="844"/>
        <v>0</v>
      </c>
      <c r="K149" s="40">
        <v>0</v>
      </c>
      <c r="L149" s="40">
        <v>0</v>
      </c>
      <c r="M149" s="33">
        <v>0</v>
      </c>
      <c r="N149" s="40">
        <v>0</v>
      </c>
      <c r="O149" s="48">
        <f t="shared" ref="O149" si="1020">SUM(P149:S149)</f>
        <v>0</v>
      </c>
      <c r="P149" s="47"/>
      <c r="Q149" s="40">
        <v>0</v>
      </c>
      <c r="R149" s="41">
        <v>0</v>
      </c>
      <c r="S149" s="41">
        <v>0</v>
      </c>
      <c r="T149" s="48">
        <f t="shared" ref="T149" si="1021">SUM(U149:X149)</f>
        <v>0</v>
      </c>
      <c r="U149" s="47">
        <v>0</v>
      </c>
      <c r="V149" s="40">
        <v>0</v>
      </c>
      <c r="W149" s="41">
        <f>15000-15000</f>
        <v>0</v>
      </c>
      <c r="X149" s="40">
        <v>0</v>
      </c>
      <c r="Y149" s="48">
        <f t="shared" ref="Y149" si="1022">SUM(Z149:AC149)</f>
        <v>0</v>
      </c>
      <c r="Z149" s="47">
        <v>0</v>
      </c>
      <c r="AA149" s="40">
        <v>0</v>
      </c>
      <c r="AB149" s="41">
        <v>0</v>
      </c>
      <c r="AC149" s="40">
        <v>0</v>
      </c>
      <c r="AD149" s="48">
        <f t="shared" ref="AD149" si="1023">SUM(AE149:AH149)</f>
        <v>0</v>
      </c>
      <c r="AE149" s="47">
        <v>0</v>
      </c>
      <c r="AF149" s="40">
        <v>0</v>
      </c>
      <c r="AG149" s="41">
        <f>20000-20000</f>
        <v>0</v>
      </c>
      <c r="AH149" s="40">
        <v>0</v>
      </c>
      <c r="AI149" s="48">
        <f t="shared" ref="AI149" si="1024">SUM(AJ149:AM149)</f>
        <v>50000</v>
      </c>
      <c r="AJ149" s="47">
        <v>0</v>
      </c>
      <c r="AK149" s="40">
        <v>0</v>
      </c>
      <c r="AL149" s="41">
        <f>20000+30000</f>
        <v>50000</v>
      </c>
      <c r="AM149" s="40">
        <v>0</v>
      </c>
      <c r="AN149" s="48">
        <f t="shared" ref="AN149" si="1025">SUM(AO149:AR149)</f>
        <v>50000</v>
      </c>
      <c r="AO149" s="47">
        <v>0</v>
      </c>
      <c r="AP149" s="40">
        <v>0</v>
      </c>
      <c r="AQ149" s="41">
        <f>20000+30000</f>
        <v>50000</v>
      </c>
      <c r="AR149" s="40">
        <v>0</v>
      </c>
      <c r="AS149" s="47">
        <f t="shared" ref="AS149" si="1026"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7">
        <f t="shared" ref="AX149" si="1027"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7">
        <f t="shared" ref="BC149" si="1028"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7">
        <f t="shared" ref="BH149" si="1029"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31.5" customHeight="1" x14ac:dyDescent="0.25">
      <c r="A150" s="28" t="s">
        <v>125</v>
      </c>
      <c r="B150" s="99" t="s">
        <v>126</v>
      </c>
      <c r="C150" s="95"/>
      <c r="D150" s="95"/>
      <c r="E150" s="39">
        <f>SUM(E151:E154)</f>
        <v>273140.3</v>
      </c>
      <c r="F150" s="39">
        <f t="shared" ref="F150:BL150" si="1030">SUM(F151:F154)</f>
        <v>0</v>
      </c>
      <c r="G150" s="39">
        <f t="shared" si="1030"/>
        <v>8127.8</v>
      </c>
      <c r="H150" s="39">
        <f t="shared" si="1030"/>
        <v>265012.5</v>
      </c>
      <c r="I150" s="39">
        <f t="shared" si="1030"/>
        <v>0</v>
      </c>
      <c r="J150" s="39">
        <f t="shared" si="1030"/>
        <v>8379.2000000000007</v>
      </c>
      <c r="K150" s="39">
        <f t="shared" si="1030"/>
        <v>0</v>
      </c>
      <c r="L150" s="39">
        <f t="shared" si="1030"/>
        <v>8127.8</v>
      </c>
      <c r="M150" s="39">
        <f t="shared" si="1030"/>
        <v>251.4</v>
      </c>
      <c r="N150" s="39">
        <f t="shared" si="1030"/>
        <v>0</v>
      </c>
      <c r="O150" s="39">
        <f t="shared" si="1030"/>
        <v>0</v>
      </c>
      <c r="P150" s="39">
        <f t="shared" si="1030"/>
        <v>0</v>
      </c>
      <c r="Q150" s="39">
        <f t="shared" si="1030"/>
        <v>0</v>
      </c>
      <c r="R150" s="39">
        <f t="shared" si="1030"/>
        <v>0</v>
      </c>
      <c r="S150" s="39">
        <f t="shared" si="1030"/>
        <v>0</v>
      </c>
      <c r="T150" s="39">
        <f t="shared" si="1030"/>
        <v>0</v>
      </c>
      <c r="U150" s="39">
        <f t="shared" si="1030"/>
        <v>0</v>
      </c>
      <c r="V150" s="39">
        <f t="shared" si="1030"/>
        <v>0</v>
      </c>
      <c r="W150" s="39">
        <f t="shared" si="1030"/>
        <v>0</v>
      </c>
      <c r="X150" s="39">
        <f t="shared" si="1030"/>
        <v>0</v>
      </c>
      <c r="Y150" s="39">
        <f t="shared" si="1030"/>
        <v>57430.299999999996</v>
      </c>
      <c r="Z150" s="39">
        <f t="shared" si="1030"/>
        <v>0</v>
      </c>
      <c r="AA150" s="39">
        <f t="shared" si="1030"/>
        <v>0</v>
      </c>
      <c r="AB150" s="39">
        <f t="shared" si="1030"/>
        <v>57430.299999999996</v>
      </c>
      <c r="AC150" s="39">
        <f t="shared" si="1030"/>
        <v>0</v>
      </c>
      <c r="AD150" s="39">
        <f t="shared" si="1030"/>
        <v>139597.09999999998</v>
      </c>
      <c r="AE150" s="39">
        <f t="shared" si="1030"/>
        <v>0</v>
      </c>
      <c r="AF150" s="39">
        <f t="shared" si="1030"/>
        <v>0</v>
      </c>
      <c r="AG150" s="39">
        <f t="shared" si="1030"/>
        <v>139597.09999999998</v>
      </c>
      <c r="AH150" s="39">
        <f t="shared" si="1030"/>
        <v>0</v>
      </c>
      <c r="AI150" s="39">
        <f t="shared" si="1030"/>
        <v>34270.100000000006</v>
      </c>
      <c r="AJ150" s="39">
        <f t="shared" si="1030"/>
        <v>0</v>
      </c>
      <c r="AK150" s="39">
        <f t="shared" si="1030"/>
        <v>0</v>
      </c>
      <c r="AL150" s="39">
        <f t="shared" si="1030"/>
        <v>34270.100000000006</v>
      </c>
      <c r="AM150" s="39">
        <f t="shared" si="1030"/>
        <v>0</v>
      </c>
      <c r="AN150" s="39">
        <f t="shared" si="1030"/>
        <v>33463.599999999999</v>
      </c>
      <c r="AO150" s="39">
        <f t="shared" si="1030"/>
        <v>0</v>
      </c>
      <c r="AP150" s="39">
        <f t="shared" si="1030"/>
        <v>0</v>
      </c>
      <c r="AQ150" s="39">
        <f t="shared" si="1030"/>
        <v>33463.599999999999</v>
      </c>
      <c r="AR150" s="39">
        <f t="shared" si="1030"/>
        <v>0</v>
      </c>
      <c r="AS150" s="39">
        <f t="shared" si="1030"/>
        <v>0</v>
      </c>
      <c r="AT150" s="39">
        <f t="shared" si="1030"/>
        <v>0</v>
      </c>
      <c r="AU150" s="39">
        <f t="shared" si="1030"/>
        <v>0</v>
      </c>
      <c r="AV150" s="39">
        <f t="shared" si="1030"/>
        <v>0</v>
      </c>
      <c r="AW150" s="39">
        <f t="shared" si="1030"/>
        <v>0</v>
      </c>
      <c r="AX150" s="39">
        <f t="shared" si="1030"/>
        <v>0</v>
      </c>
      <c r="AY150" s="39">
        <f t="shared" si="1030"/>
        <v>0</v>
      </c>
      <c r="AZ150" s="39">
        <f t="shared" si="1030"/>
        <v>0</v>
      </c>
      <c r="BA150" s="39">
        <f t="shared" si="1030"/>
        <v>0</v>
      </c>
      <c r="BB150" s="39">
        <f t="shared" si="1030"/>
        <v>0</v>
      </c>
      <c r="BC150" s="39">
        <f t="shared" si="1030"/>
        <v>0</v>
      </c>
      <c r="BD150" s="39">
        <f t="shared" si="1030"/>
        <v>0</v>
      </c>
      <c r="BE150" s="39">
        <f t="shared" si="1030"/>
        <v>0</v>
      </c>
      <c r="BF150" s="39">
        <f t="shared" si="1030"/>
        <v>0</v>
      </c>
      <c r="BG150" s="39">
        <f t="shared" si="1030"/>
        <v>0</v>
      </c>
      <c r="BH150" s="39">
        <f t="shared" si="1030"/>
        <v>0</v>
      </c>
      <c r="BI150" s="39">
        <f t="shared" si="1030"/>
        <v>0</v>
      </c>
      <c r="BJ150" s="39">
        <f t="shared" si="1030"/>
        <v>0</v>
      </c>
      <c r="BK150" s="39">
        <f t="shared" si="1030"/>
        <v>0</v>
      </c>
      <c r="BL150" s="39">
        <f t="shared" si="1030"/>
        <v>0</v>
      </c>
    </row>
    <row r="151" spans="1:64" ht="132" x14ac:dyDescent="0.25">
      <c r="A151" s="28" t="s">
        <v>127</v>
      </c>
      <c r="B151" s="12" t="s">
        <v>147</v>
      </c>
      <c r="C151" s="30" t="s">
        <v>24</v>
      </c>
      <c r="D151" s="30" t="s">
        <v>38</v>
      </c>
      <c r="E151" s="31">
        <f t="shared" ref="E151" si="1031">J151+O151+T151+Y151+AD151+AI151+AN151+AS151+AX151</f>
        <v>8379.2000000000007</v>
      </c>
      <c r="F151" s="31">
        <f t="shared" ref="F151" si="1032">K151+P151+U151+Z151+AE151+AJ151+AO151+AT151+AY151</f>
        <v>0</v>
      </c>
      <c r="G151" s="31">
        <f t="shared" ref="G151" si="1033">L151+Q151+V151+AA151+AF151+AK151+AP151+AU151+AZ151</f>
        <v>8127.8</v>
      </c>
      <c r="H151" s="31">
        <f t="shared" ref="H151" si="1034">M151+R151+W151+AB151+AG151+AL151+AQ151+AV151+BA151</f>
        <v>251.4</v>
      </c>
      <c r="I151" s="31">
        <f t="shared" ref="I151" si="1035">N151+S151+X151+AC151+AH151+AM151+AR151+AW151+BB151</f>
        <v>0</v>
      </c>
      <c r="J151" s="32">
        <f>SUM(L151:N151)</f>
        <v>8379.2000000000007</v>
      </c>
      <c r="K151" s="40">
        <v>0</v>
      </c>
      <c r="L151" s="49">
        <v>8127.8</v>
      </c>
      <c r="M151" s="32">
        <v>251.4</v>
      </c>
      <c r="N151" s="40">
        <v>0</v>
      </c>
      <c r="O151" s="46">
        <f t="shared" ref="O151" si="1036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1037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6">
        <f t="shared" ref="Y151" si="1038">SUM(Z151:AC151)</f>
        <v>0</v>
      </c>
      <c r="Z151" s="47">
        <v>0</v>
      </c>
      <c r="AA151" s="40">
        <v>0</v>
      </c>
      <c r="AB151" s="40">
        <v>0</v>
      </c>
      <c r="AC151" s="40">
        <v>0</v>
      </c>
      <c r="AD151" s="46">
        <f t="shared" ref="AD151" si="1039">SUM(AE151:AH151)</f>
        <v>0</v>
      </c>
      <c r="AE151" s="47">
        <v>0</v>
      </c>
      <c r="AF151" s="40">
        <v>0</v>
      </c>
      <c r="AG151" s="40">
        <v>0</v>
      </c>
      <c r="AH151" s="40">
        <v>0</v>
      </c>
      <c r="AI151" s="46">
        <f t="shared" ref="AI151" si="1040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1041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1042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1043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1044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1045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3" x14ac:dyDescent="0.25">
      <c r="A152" s="28" t="s">
        <v>327</v>
      </c>
      <c r="B152" s="12" t="s">
        <v>328</v>
      </c>
      <c r="C152" s="30" t="s">
        <v>24</v>
      </c>
      <c r="D152" s="30" t="s">
        <v>24</v>
      </c>
      <c r="E152" s="31">
        <f t="shared" ref="E152" si="1046">J152+O152+T152+Y152+AD152+AI152+AN152+AS152+AX152</f>
        <v>264352.8</v>
      </c>
      <c r="F152" s="31">
        <f t="shared" ref="F152" si="1047">K152+P152+U152+Z152+AE152+AJ152+AO152+AT152+AY152</f>
        <v>0</v>
      </c>
      <c r="G152" s="31">
        <f t="shared" ref="G152" si="1048">L152+Q152+V152+AA152+AF152+AK152+AP152+AU152+AZ152</f>
        <v>0</v>
      </c>
      <c r="H152" s="31">
        <f t="shared" ref="H152" si="1049">M152+R152+W152+AB152+AG152+AL152+AQ152+AV152+BA152</f>
        <v>264352.8</v>
      </c>
      <c r="I152" s="31">
        <f t="shared" ref="I152" si="1050">N152+S152+X152+AC152+AH152+AM152+AR152+AW152+BB152</f>
        <v>0</v>
      </c>
      <c r="J152" s="50">
        <f>SUM(L152:N152)</f>
        <v>0</v>
      </c>
      <c r="K152" s="40">
        <v>0</v>
      </c>
      <c r="L152" s="53">
        <v>0</v>
      </c>
      <c r="M152" s="53">
        <v>0</v>
      </c>
      <c r="N152" s="40">
        <v>0</v>
      </c>
      <c r="O152" s="46">
        <f t="shared" ref="O152" si="1051">SUM(P152:S152)</f>
        <v>0</v>
      </c>
      <c r="P152" s="47">
        <v>0</v>
      </c>
      <c r="Q152" s="40">
        <v>0</v>
      </c>
      <c r="R152" s="40">
        <v>0</v>
      </c>
      <c r="S152" s="40">
        <v>0</v>
      </c>
      <c r="T152" s="46">
        <f t="shared" ref="T152" si="1052">SUM(U152:X152)</f>
        <v>0</v>
      </c>
      <c r="U152" s="47">
        <v>0</v>
      </c>
      <c r="V152" s="40">
        <v>0</v>
      </c>
      <c r="W152" s="40">
        <v>0</v>
      </c>
      <c r="X152" s="40">
        <v>0</v>
      </c>
      <c r="Y152" s="44">
        <f t="shared" ref="Y152" si="1053">SUM(Z152:AC152)</f>
        <v>57430.299999999996</v>
      </c>
      <c r="Z152" s="47">
        <v>0</v>
      </c>
      <c r="AA152" s="40">
        <v>0</v>
      </c>
      <c r="AB152" s="41">
        <f>50980.7+6449.6</f>
        <v>57430.299999999996</v>
      </c>
      <c r="AC152" s="40">
        <v>0</v>
      </c>
      <c r="AD152" s="48">
        <f t="shared" ref="AD152" si="1054">SUM(AE152:AH152)</f>
        <v>139188.79999999999</v>
      </c>
      <c r="AE152" s="47">
        <v>0</v>
      </c>
      <c r="AF152" s="40">
        <v>0</v>
      </c>
      <c r="AG152" s="41">
        <f>50887.6+87418.4-9892.2+10775</f>
        <v>139188.79999999999</v>
      </c>
      <c r="AH152" s="40">
        <v>0</v>
      </c>
      <c r="AI152" s="48">
        <f t="shared" ref="AI152" si="1055">SUM(AJ152:AM152)</f>
        <v>34270.100000000006</v>
      </c>
      <c r="AJ152" s="47">
        <v>0</v>
      </c>
      <c r="AK152" s="40">
        <v>0</v>
      </c>
      <c r="AL152" s="41">
        <f>49666.3-15396.2</f>
        <v>34270.100000000006</v>
      </c>
      <c r="AM152" s="40">
        <v>0</v>
      </c>
      <c r="AN152" s="48">
        <f t="shared" ref="AN152" si="1056">SUM(AO152:AR152)</f>
        <v>33463.599999999999</v>
      </c>
      <c r="AO152" s="47">
        <v>0</v>
      </c>
      <c r="AP152" s="40">
        <v>0</v>
      </c>
      <c r="AQ152" s="41">
        <f>50277-16813.4</f>
        <v>33463.599999999999</v>
      </c>
      <c r="AR152" s="40">
        <v>0</v>
      </c>
      <c r="AS152" s="46">
        <f t="shared" ref="AS152" si="1057">SUM(AT152:AW152)</f>
        <v>0</v>
      </c>
      <c r="AT152" s="47">
        <v>0</v>
      </c>
      <c r="AU152" s="40">
        <v>0</v>
      </c>
      <c r="AV152" s="40">
        <v>0</v>
      </c>
      <c r="AW152" s="40">
        <v>0</v>
      </c>
      <c r="AX152" s="46">
        <f t="shared" ref="AX152" si="1058">SUM(AY152:BB152)</f>
        <v>0</v>
      </c>
      <c r="AY152" s="47">
        <v>0</v>
      </c>
      <c r="AZ152" s="40">
        <v>0</v>
      </c>
      <c r="BA152" s="40">
        <v>0</v>
      </c>
      <c r="BB152" s="40">
        <v>0</v>
      </c>
      <c r="BC152" s="46">
        <f t="shared" ref="BC152" si="1059">SUM(BD152:BG152)</f>
        <v>0</v>
      </c>
      <c r="BD152" s="47">
        <v>0</v>
      </c>
      <c r="BE152" s="40">
        <v>0</v>
      </c>
      <c r="BF152" s="40">
        <v>0</v>
      </c>
      <c r="BG152" s="40">
        <v>0</v>
      </c>
      <c r="BH152" s="46">
        <f t="shared" ref="BH152" si="1060">SUM(BI152:BL152)</f>
        <v>0</v>
      </c>
      <c r="BI152" s="47">
        <v>0</v>
      </c>
      <c r="BJ152" s="40">
        <v>0</v>
      </c>
      <c r="BK152" s="40">
        <v>0</v>
      </c>
      <c r="BL152" s="40">
        <v>0</v>
      </c>
    </row>
    <row r="153" spans="1:64" ht="65.25" customHeight="1" x14ac:dyDescent="0.25">
      <c r="A153" s="28" t="s">
        <v>366</v>
      </c>
      <c r="B153" s="12" t="s">
        <v>367</v>
      </c>
      <c r="C153" s="30" t="s">
        <v>24</v>
      </c>
      <c r="D153" s="30" t="s">
        <v>24</v>
      </c>
      <c r="E153" s="31">
        <f t="shared" ref="E153" si="1061">J153+O153+T153+Y153+AD153+AI153+AN153+AS153+AX153</f>
        <v>0</v>
      </c>
      <c r="F153" s="31">
        <f t="shared" ref="F153" si="1062">K153+P153+U153+Z153+AE153+AJ153+AO153+AT153+AY153</f>
        <v>0</v>
      </c>
      <c r="G153" s="31">
        <f t="shared" ref="G153" si="1063">L153+Q153+V153+AA153+AF153+AK153+AP153+AU153+AZ153</f>
        <v>0</v>
      </c>
      <c r="H153" s="31">
        <f t="shared" ref="H153" si="1064">M153+R153+W153+AB153+AG153+AL153+AQ153+AV153+BA153</f>
        <v>0</v>
      </c>
      <c r="I153" s="31">
        <f t="shared" ref="I153" si="1065">N153+S153+X153+AC153+AH153+AM153+AR153+AW153+BB153</f>
        <v>0</v>
      </c>
      <c r="J153" s="50">
        <f>SUM(L153:N153)</f>
        <v>0</v>
      </c>
      <c r="K153" s="40">
        <v>0</v>
      </c>
      <c r="L153" s="53">
        <v>0</v>
      </c>
      <c r="M153" s="53">
        <v>0</v>
      </c>
      <c r="N153" s="40">
        <v>0</v>
      </c>
      <c r="O153" s="46">
        <f t="shared" ref="O153" si="1066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6">
        <f t="shared" ref="T153" si="1067">SUM(U153:X153)</f>
        <v>0</v>
      </c>
      <c r="U153" s="47">
        <v>0</v>
      </c>
      <c r="V153" s="40">
        <v>0</v>
      </c>
      <c r="W153" s="40">
        <v>0</v>
      </c>
      <c r="X153" s="40">
        <v>0</v>
      </c>
      <c r="Y153" s="44">
        <f t="shared" ref="Y153" si="1068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8">
        <f t="shared" ref="AD153" si="1069">SUM(AE153:AH153)</f>
        <v>0</v>
      </c>
      <c r="AE153" s="47">
        <v>0</v>
      </c>
      <c r="AF153" s="40">
        <v>0</v>
      </c>
      <c r="AG153" s="41">
        <v>0</v>
      </c>
      <c r="AH153" s="40">
        <v>0</v>
      </c>
      <c r="AI153" s="48">
        <f t="shared" ref="AI153" si="1070">SUM(AJ153:AM153)</f>
        <v>0</v>
      </c>
      <c r="AJ153" s="47">
        <v>0</v>
      </c>
      <c r="AK153" s="40">
        <v>0</v>
      </c>
      <c r="AL153" s="41">
        <v>0</v>
      </c>
      <c r="AM153" s="40">
        <v>0</v>
      </c>
      <c r="AN153" s="48">
        <f t="shared" ref="AN153" si="1071">SUM(AO153:AR153)</f>
        <v>0</v>
      </c>
      <c r="AO153" s="47">
        <v>0</v>
      </c>
      <c r="AP153" s="40">
        <v>0</v>
      </c>
      <c r="AQ153" s="41">
        <v>0</v>
      </c>
      <c r="AR153" s="40">
        <v>0</v>
      </c>
      <c r="AS153" s="46">
        <f t="shared" ref="AS153" si="1072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1073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1074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1075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81" customHeight="1" x14ac:dyDescent="0.25">
      <c r="A154" s="28" t="s">
        <v>370</v>
      </c>
      <c r="B154" s="12" t="s">
        <v>371</v>
      </c>
      <c r="C154" s="30" t="s">
        <v>24</v>
      </c>
      <c r="D154" s="30" t="s">
        <v>24</v>
      </c>
      <c r="E154" s="31">
        <f t="shared" ref="E154" si="1076">J154+O154+T154+Y154+AD154+AI154+AN154+AS154+AX154</f>
        <v>408.3</v>
      </c>
      <c r="F154" s="31">
        <f t="shared" ref="F154" si="1077">K154+P154+U154+Z154+AE154+AJ154+AO154+AT154+AY154</f>
        <v>0</v>
      </c>
      <c r="G154" s="31">
        <f t="shared" ref="G154" si="1078">L154+Q154+V154+AA154+AF154+AK154+AP154+AU154+AZ154</f>
        <v>0</v>
      </c>
      <c r="H154" s="31">
        <f t="shared" ref="H154" si="1079">M154+R154+W154+AB154+AG154+AL154+AQ154+AV154+BA154</f>
        <v>408.3</v>
      </c>
      <c r="I154" s="31">
        <f t="shared" ref="I154" si="1080">N154+S154+X154+AC154+AH154+AM154+AR154+AW154+BB154</f>
        <v>0</v>
      </c>
      <c r="J154" s="50">
        <f>SUM(L154:N154)</f>
        <v>0</v>
      </c>
      <c r="K154" s="40">
        <v>0</v>
      </c>
      <c r="L154" s="53">
        <v>0</v>
      </c>
      <c r="M154" s="53">
        <v>0</v>
      </c>
      <c r="N154" s="40">
        <v>0</v>
      </c>
      <c r="O154" s="46">
        <f t="shared" ref="O154" si="1081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6">
        <f t="shared" ref="T154" si="1082">SUM(U154:X154)</f>
        <v>0</v>
      </c>
      <c r="U154" s="47">
        <v>0</v>
      </c>
      <c r="V154" s="40">
        <v>0</v>
      </c>
      <c r="W154" s="40">
        <v>0</v>
      </c>
      <c r="X154" s="40">
        <v>0</v>
      </c>
      <c r="Y154" s="44">
        <f t="shared" ref="Y154" si="1083">SUM(Z154:AC154)</f>
        <v>0</v>
      </c>
      <c r="Z154" s="47">
        <v>0</v>
      </c>
      <c r="AA154" s="40">
        <v>0</v>
      </c>
      <c r="AB154" s="41">
        <v>0</v>
      </c>
      <c r="AC154" s="40">
        <v>0</v>
      </c>
      <c r="AD154" s="48">
        <f t="shared" ref="AD154" si="1084">SUM(AE154:AH154)</f>
        <v>408.3</v>
      </c>
      <c r="AE154" s="47">
        <v>0</v>
      </c>
      <c r="AF154" s="40">
        <v>0</v>
      </c>
      <c r="AG154" s="41">
        <v>408.3</v>
      </c>
      <c r="AH154" s="40">
        <v>0</v>
      </c>
      <c r="AI154" s="48">
        <f t="shared" ref="AI154" si="1085">SUM(AJ154:AM154)</f>
        <v>0</v>
      </c>
      <c r="AJ154" s="47">
        <v>0</v>
      </c>
      <c r="AK154" s="40">
        <v>0</v>
      </c>
      <c r="AL154" s="41">
        <v>0</v>
      </c>
      <c r="AM154" s="40">
        <v>0</v>
      </c>
      <c r="AN154" s="48">
        <f t="shared" ref="AN154" si="1086">SUM(AO154:AR154)</f>
        <v>0</v>
      </c>
      <c r="AO154" s="47">
        <v>0</v>
      </c>
      <c r="AP154" s="40">
        <v>0</v>
      </c>
      <c r="AQ154" s="41">
        <v>0</v>
      </c>
      <c r="AR154" s="40">
        <v>0</v>
      </c>
      <c r="AS154" s="46">
        <f t="shared" ref="AS154" si="1087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1088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1089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1090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  <row r="155" spans="1:64" ht="31.5" customHeight="1" x14ac:dyDescent="0.25">
      <c r="A155" s="28" t="s">
        <v>90</v>
      </c>
      <c r="B155" s="95" t="s">
        <v>128</v>
      </c>
      <c r="C155" s="95"/>
      <c r="D155" s="95"/>
      <c r="E155" s="39">
        <f>SUM(E156:E157)</f>
        <v>107973.5</v>
      </c>
      <c r="F155" s="39">
        <f t="shared" ref="F155:BL155" si="1091">SUM(F156:F157)</f>
        <v>0</v>
      </c>
      <c r="G155" s="39">
        <f t="shared" si="1091"/>
        <v>0</v>
      </c>
      <c r="H155" s="39">
        <f t="shared" si="1091"/>
        <v>107893.8</v>
      </c>
      <c r="I155" s="39">
        <f t="shared" si="1091"/>
        <v>79.7</v>
      </c>
      <c r="J155" s="39">
        <f t="shared" si="1091"/>
        <v>7973.5</v>
      </c>
      <c r="K155" s="39">
        <f t="shared" si="1091"/>
        <v>0</v>
      </c>
      <c r="L155" s="39">
        <f t="shared" si="1091"/>
        <v>0</v>
      </c>
      <c r="M155" s="39">
        <f t="shared" si="1091"/>
        <v>7893.8</v>
      </c>
      <c r="N155" s="39">
        <f t="shared" si="1091"/>
        <v>79.7</v>
      </c>
      <c r="O155" s="39">
        <f t="shared" si="1091"/>
        <v>0</v>
      </c>
      <c r="P155" s="39">
        <f t="shared" si="1091"/>
        <v>0</v>
      </c>
      <c r="Q155" s="39">
        <f t="shared" si="1091"/>
        <v>0</v>
      </c>
      <c r="R155" s="39">
        <f t="shared" si="1091"/>
        <v>0</v>
      </c>
      <c r="S155" s="39">
        <f t="shared" si="1091"/>
        <v>0</v>
      </c>
      <c r="T155" s="39">
        <f t="shared" si="1091"/>
        <v>0</v>
      </c>
      <c r="U155" s="39">
        <f t="shared" si="1091"/>
        <v>0</v>
      </c>
      <c r="V155" s="39">
        <f t="shared" si="1091"/>
        <v>0</v>
      </c>
      <c r="W155" s="39">
        <f t="shared" si="1091"/>
        <v>0</v>
      </c>
      <c r="X155" s="39">
        <f t="shared" si="1091"/>
        <v>0</v>
      </c>
      <c r="Y155" s="39">
        <f t="shared" si="1091"/>
        <v>0</v>
      </c>
      <c r="Z155" s="39">
        <f t="shared" si="1091"/>
        <v>0</v>
      </c>
      <c r="AA155" s="39">
        <f t="shared" si="1091"/>
        <v>0</v>
      </c>
      <c r="AB155" s="39">
        <f t="shared" si="1091"/>
        <v>0</v>
      </c>
      <c r="AC155" s="39">
        <f t="shared" si="1091"/>
        <v>0</v>
      </c>
      <c r="AD155" s="39">
        <f t="shared" si="1091"/>
        <v>0</v>
      </c>
      <c r="AE155" s="39">
        <f t="shared" si="1091"/>
        <v>0</v>
      </c>
      <c r="AF155" s="39">
        <f t="shared" si="1091"/>
        <v>0</v>
      </c>
      <c r="AG155" s="39">
        <f t="shared" si="1091"/>
        <v>0</v>
      </c>
      <c r="AH155" s="39">
        <f t="shared" si="1091"/>
        <v>0</v>
      </c>
      <c r="AI155" s="39">
        <f t="shared" si="1091"/>
        <v>50000</v>
      </c>
      <c r="AJ155" s="39">
        <f t="shared" si="1091"/>
        <v>0</v>
      </c>
      <c r="AK155" s="39">
        <f t="shared" si="1091"/>
        <v>0</v>
      </c>
      <c r="AL155" s="39">
        <f t="shared" si="1091"/>
        <v>50000</v>
      </c>
      <c r="AM155" s="39">
        <f t="shared" si="1091"/>
        <v>0</v>
      </c>
      <c r="AN155" s="39">
        <f t="shared" si="1091"/>
        <v>50000</v>
      </c>
      <c r="AO155" s="39">
        <f t="shared" si="1091"/>
        <v>0</v>
      </c>
      <c r="AP155" s="39">
        <f t="shared" si="1091"/>
        <v>0</v>
      </c>
      <c r="AQ155" s="39">
        <f t="shared" si="1091"/>
        <v>50000</v>
      </c>
      <c r="AR155" s="39">
        <f t="shared" si="1091"/>
        <v>0</v>
      </c>
      <c r="AS155" s="39">
        <f t="shared" si="1091"/>
        <v>0</v>
      </c>
      <c r="AT155" s="39">
        <f t="shared" si="1091"/>
        <v>0</v>
      </c>
      <c r="AU155" s="39">
        <f t="shared" si="1091"/>
        <v>0</v>
      </c>
      <c r="AV155" s="39">
        <f t="shared" si="1091"/>
        <v>0</v>
      </c>
      <c r="AW155" s="39">
        <f t="shared" si="1091"/>
        <v>0</v>
      </c>
      <c r="AX155" s="39">
        <f t="shared" si="1091"/>
        <v>0</v>
      </c>
      <c r="AY155" s="39">
        <f t="shared" si="1091"/>
        <v>0</v>
      </c>
      <c r="AZ155" s="39">
        <f t="shared" si="1091"/>
        <v>0</v>
      </c>
      <c r="BA155" s="39">
        <f t="shared" si="1091"/>
        <v>0</v>
      </c>
      <c r="BB155" s="39">
        <f t="shared" si="1091"/>
        <v>0</v>
      </c>
      <c r="BC155" s="39">
        <f t="shared" si="1091"/>
        <v>0</v>
      </c>
      <c r="BD155" s="39">
        <f t="shared" si="1091"/>
        <v>0</v>
      </c>
      <c r="BE155" s="39">
        <f t="shared" si="1091"/>
        <v>0</v>
      </c>
      <c r="BF155" s="39">
        <f t="shared" si="1091"/>
        <v>0</v>
      </c>
      <c r="BG155" s="39">
        <f t="shared" si="1091"/>
        <v>0</v>
      </c>
      <c r="BH155" s="39">
        <f t="shared" si="1091"/>
        <v>0</v>
      </c>
      <c r="BI155" s="39">
        <f t="shared" si="1091"/>
        <v>0</v>
      </c>
      <c r="BJ155" s="39">
        <f t="shared" si="1091"/>
        <v>0</v>
      </c>
      <c r="BK155" s="39">
        <f t="shared" si="1091"/>
        <v>0</v>
      </c>
      <c r="BL155" s="39">
        <f t="shared" si="1091"/>
        <v>0</v>
      </c>
    </row>
    <row r="156" spans="1:64" ht="49.5" x14ac:dyDescent="0.25">
      <c r="A156" s="28" t="s">
        <v>91</v>
      </c>
      <c r="B156" s="12" t="s">
        <v>102</v>
      </c>
      <c r="C156" s="30" t="s">
        <v>24</v>
      </c>
      <c r="D156" s="30" t="s">
        <v>94</v>
      </c>
      <c r="E156" s="31">
        <f t="shared" ref="E156" si="1092">J156+O156+T156+Y156+AD156+AI156+AN156+AS156+AX156</f>
        <v>7973.5</v>
      </c>
      <c r="F156" s="31">
        <f t="shared" ref="F156" si="1093">K156+P156+U156+Z156+AE156+AJ156+AO156+AT156+AY156</f>
        <v>0</v>
      </c>
      <c r="G156" s="31">
        <f>L156+Q156+V156+AA156+AF156+AK156+AP156+AU156+AZ156</f>
        <v>0</v>
      </c>
      <c r="H156" s="31">
        <f>M156+R156+W156+AB156+AG156+AL156+AQ156+AV156+BA156</f>
        <v>7893.8</v>
      </c>
      <c r="I156" s="31">
        <f t="shared" ref="I156" si="1094">N156+S156+X156+AC156+AH156+AM156+AR156+AW156+BB156</f>
        <v>79.7</v>
      </c>
      <c r="J156" s="32">
        <f>SUM(L156:N156)</f>
        <v>7973.5</v>
      </c>
      <c r="K156" s="40">
        <v>0</v>
      </c>
      <c r="L156" s="40">
        <v>0</v>
      </c>
      <c r="M156" s="32">
        <f>7960-66.2</f>
        <v>7893.8</v>
      </c>
      <c r="N156" s="25">
        <f>80.4-0.7</f>
        <v>79.7</v>
      </c>
      <c r="O156" s="46">
        <f t="shared" ref="O156" si="1095">SUM(P156:S156)</f>
        <v>0</v>
      </c>
      <c r="P156" s="47">
        <v>0</v>
      </c>
      <c r="Q156" s="40">
        <v>0</v>
      </c>
      <c r="R156" s="40">
        <v>0</v>
      </c>
      <c r="S156" s="40">
        <v>0</v>
      </c>
      <c r="T156" s="46">
        <f t="shared" ref="T156" si="1096">SUM(U156:X156)</f>
        <v>0</v>
      </c>
      <c r="U156" s="47">
        <v>0</v>
      </c>
      <c r="V156" s="40">
        <v>0</v>
      </c>
      <c r="W156" s="40">
        <v>0</v>
      </c>
      <c r="X156" s="40">
        <v>0</v>
      </c>
      <c r="Y156" s="46">
        <f t="shared" ref="Y156" si="1097">SUM(Z156:AC156)</f>
        <v>0</v>
      </c>
      <c r="Z156" s="47">
        <v>0</v>
      </c>
      <c r="AA156" s="40">
        <v>0</v>
      </c>
      <c r="AB156" s="40">
        <v>0</v>
      </c>
      <c r="AC156" s="40">
        <v>0</v>
      </c>
      <c r="AD156" s="46">
        <f t="shared" ref="AD156" si="1098">SUM(AE156:AH156)</f>
        <v>0</v>
      </c>
      <c r="AE156" s="47">
        <v>0</v>
      </c>
      <c r="AF156" s="40">
        <v>0</v>
      </c>
      <c r="AG156" s="40">
        <v>0</v>
      </c>
      <c r="AH156" s="40">
        <v>0</v>
      </c>
      <c r="AI156" s="47">
        <f t="shared" ref="AI156" si="1099">SUM(AJ156:AM156)</f>
        <v>0</v>
      </c>
      <c r="AJ156" s="47">
        <v>0</v>
      </c>
      <c r="AK156" s="40">
        <v>0</v>
      </c>
      <c r="AL156" s="40">
        <v>0</v>
      </c>
      <c r="AM156" s="40">
        <v>0</v>
      </c>
      <c r="AN156" s="46">
        <f t="shared" ref="AN156" si="1100">SUM(AO156:AR156)</f>
        <v>0</v>
      </c>
      <c r="AO156" s="47">
        <v>0</v>
      </c>
      <c r="AP156" s="40">
        <v>0</v>
      </c>
      <c r="AQ156" s="40">
        <v>0</v>
      </c>
      <c r="AR156" s="40">
        <v>0</v>
      </c>
      <c r="AS156" s="46">
        <f t="shared" ref="AS156" si="1101">SUM(AT156:AW156)</f>
        <v>0</v>
      </c>
      <c r="AT156" s="47">
        <v>0</v>
      </c>
      <c r="AU156" s="40">
        <v>0</v>
      </c>
      <c r="AV156" s="40">
        <v>0</v>
      </c>
      <c r="AW156" s="40">
        <v>0</v>
      </c>
      <c r="AX156" s="46">
        <f t="shared" ref="AX156" si="1102">SUM(AY156:BB156)</f>
        <v>0</v>
      </c>
      <c r="AY156" s="47">
        <v>0</v>
      </c>
      <c r="AZ156" s="40">
        <v>0</v>
      </c>
      <c r="BA156" s="40">
        <v>0</v>
      </c>
      <c r="BB156" s="40">
        <v>0</v>
      </c>
      <c r="BC156" s="46">
        <f t="shared" ref="BC156" si="1103">SUM(BD156:BG156)</f>
        <v>0</v>
      </c>
      <c r="BD156" s="47">
        <v>0</v>
      </c>
      <c r="BE156" s="40">
        <v>0</v>
      </c>
      <c r="BF156" s="40">
        <v>0</v>
      </c>
      <c r="BG156" s="40">
        <v>0</v>
      </c>
      <c r="BH156" s="46">
        <f t="shared" ref="BH156" si="1104">SUM(BI156:BL156)</f>
        <v>0</v>
      </c>
      <c r="BI156" s="47">
        <v>0</v>
      </c>
      <c r="BJ156" s="40">
        <v>0</v>
      </c>
      <c r="BK156" s="40">
        <v>0</v>
      </c>
      <c r="BL156" s="40">
        <v>0</v>
      </c>
    </row>
    <row r="157" spans="1:64" ht="66" x14ac:dyDescent="0.25">
      <c r="A157" s="28" t="s">
        <v>368</v>
      </c>
      <c r="B157" s="12" t="s">
        <v>369</v>
      </c>
      <c r="C157" s="30" t="s">
        <v>24</v>
      </c>
      <c r="D157" s="30" t="s">
        <v>94</v>
      </c>
      <c r="E157" s="31">
        <f t="shared" ref="E157" si="1105">J157+O157+T157+Y157+AD157+AI157+AN157+AS157+AX157</f>
        <v>100000</v>
      </c>
      <c r="F157" s="31">
        <f t="shared" ref="F157" si="1106">K157+P157+U157+Z157+AE157+AJ157+AO157+AT157+AY157</f>
        <v>0</v>
      </c>
      <c r="G157" s="31">
        <f>L157+Q157+V157+AA157+AF157+AK157+AP157+AU157+AZ157</f>
        <v>0</v>
      </c>
      <c r="H157" s="31">
        <f>M157+R157+W157+AB157+AG157+AL157+AQ157+AV157+BA157</f>
        <v>100000</v>
      </c>
      <c r="I157" s="31">
        <f t="shared" ref="I157" si="1107">N157+S157+X157+AC157+AH157+AM157+AR157+AW157+BB157</f>
        <v>0</v>
      </c>
      <c r="J157" s="50">
        <f>SUM(L157:N157)</f>
        <v>0</v>
      </c>
      <c r="K157" s="40">
        <v>0</v>
      </c>
      <c r="L157" s="40">
        <v>0</v>
      </c>
      <c r="M157" s="40">
        <v>0</v>
      </c>
      <c r="N157" s="40">
        <v>0</v>
      </c>
      <c r="O157" s="46">
        <f t="shared" ref="O157" si="1108">SUM(P157:S157)</f>
        <v>0</v>
      </c>
      <c r="P157" s="47">
        <v>0</v>
      </c>
      <c r="Q157" s="40">
        <v>0</v>
      </c>
      <c r="R157" s="40">
        <v>0</v>
      </c>
      <c r="S157" s="40">
        <v>0</v>
      </c>
      <c r="T157" s="46">
        <f t="shared" ref="T157" si="1109">SUM(U157:X157)</f>
        <v>0</v>
      </c>
      <c r="U157" s="47">
        <v>0</v>
      </c>
      <c r="V157" s="40">
        <v>0</v>
      </c>
      <c r="W157" s="40">
        <v>0</v>
      </c>
      <c r="X157" s="40">
        <v>0</v>
      </c>
      <c r="Y157" s="46">
        <f t="shared" ref="Y157" si="1110">SUM(Z157:AC157)</f>
        <v>0</v>
      </c>
      <c r="Z157" s="47">
        <v>0</v>
      </c>
      <c r="AA157" s="40">
        <v>0</v>
      </c>
      <c r="AB157" s="40">
        <v>0</v>
      </c>
      <c r="AC157" s="40">
        <v>0</v>
      </c>
      <c r="AD157" s="46">
        <f t="shared" ref="AD157" si="1111">SUM(AE157:AH157)</f>
        <v>0</v>
      </c>
      <c r="AE157" s="47">
        <v>0</v>
      </c>
      <c r="AF157" s="40">
        <v>0</v>
      </c>
      <c r="AG157" s="40">
        <v>0</v>
      </c>
      <c r="AH157" s="40">
        <v>0</v>
      </c>
      <c r="AI157" s="48">
        <f t="shared" ref="AI157" si="1112">SUM(AJ157:AM157)</f>
        <v>50000</v>
      </c>
      <c r="AJ157" s="47">
        <v>0</v>
      </c>
      <c r="AK157" s="40">
        <v>0</v>
      </c>
      <c r="AL157" s="41">
        <v>50000</v>
      </c>
      <c r="AM157" s="40">
        <v>0</v>
      </c>
      <c r="AN157" s="48">
        <f t="shared" ref="AN157" si="1113">SUM(AO157:AR157)</f>
        <v>50000</v>
      </c>
      <c r="AO157" s="47">
        <v>0</v>
      </c>
      <c r="AP157" s="40">
        <v>0</v>
      </c>
      <c r="AQ157" s="41">
        <v>50000</v>
      </c>
      <c r="AR157" s="40">
        <v>0</v>
      </c>
      <c r="AS157" s="46">
        <f t="shared" ref="AS157" si="1114">SUM(AT157:AW157)</f>
        <v>0</v>
      </c>
      <c r="AT157" s="47">
        <v>0</v>
      </c>
      <c r="AU157" s="40">
        <v>0</v>
      </c>
      <c r="AV157" s="40">
        <v>0</v>
      </c>
      <c r="AW157" s="40">
        <v>0</v>
      </c>
      <c r="AX157" s="46">
        <f t="shared" ref="AX157" si="1115">SUM(AY157:BB157)</f>
        <v>0</v>
      </c>
      <c r="AY157" s="47">
        <v>0</v>
      </c>
      <c r="AZ157" s="40">
        <v>0</v>
      </c>
      <c r="BA157" s="40">
        <v>0</v>
      </c>
      <c r="BB157" s="40">
        <v>0</v>
      </c>
      <c r="BC157" s="46">
        <f t="shared" ref="BC157" si="1116">SUM(BD157:BG157)</f>
        <v>0</v>
      </c>
      <c r="BD157" s="47">
        <v>0</v>
      </c>
      <c r="BE157" s="40">
        <v>0</v>
      </c>
      <c r="BF157" s="40">
        <v>0</v>
      </c>
      <c r="BG157" s="40">
        <v>0</v>
      </c>
      <c r="BH157" s="46">
        <f t="shared" ref="BH157" si="1117">SUM(BI157:BL157)</f>
        <v>0</v>
      </c>
      <c r="BI157" s="47">
        <v>0</v>
      </c>
      <c r="BJ157" s="40">
        <v>0</v>
      </c>
      <c r="BK157" s="40">
        <v>0</v>
      </c>
      <c r="BL157" s="40">
        <v>0</v>
      </c>
    </row>
    <row r="158" spans="1:64" ht="31.5" customHeight="1" x14ac:dyDescent="0.25">
      <c r="A158" s="28" t="s">
        <v>219</v>
      </c>
      <c r="B158" s="95" t="s">
        <v>332</v>
      </c>
      <c r="C158" s="95"/>
      <c r="D158" s="95"/>
      <c r="E158" s="39">
        <f t="shared" ref="E158:AJ158" si="1118">SUM(E159:E164)</f>
        <v>199926</v>
      </c>
      <c r="F158" s="39">
        <f t="shared" si="1118"/>
        <v>0</v>
      </c>
      <c r="G158" s="39">
        <f t="shared" si="1118"/>
        <v>0</v>
      </c>
      <c r="H158" s="39">
        <f t="shared" si="1118"/>
        <v>199926</v>
      </c>
      <c r="I158" s="39">
        <f t="shared" si="1118"/>
        <v>0</v>
      </c>
      <c r="J158" s="39">
        <f t="shared" si="1118"/>
        <v>0</v>
      </c>
      <c r="K158" s="39">
        <f t="shared" si="1118"/>
        <v>0</v>
      </c>
      <c r="L158" s="39">
        <f t="shared" si="1118"/>
        <v>0</v>
      </c>
      <c r="M158" s="39">
        <f t="shared" si="1118"/>
        <v>0</v>
      </c>
      <c r="N158" s="39">
        <f t="shared" si="1118"/>
        <v>0</v>
      </c>
      <c r="O158" s="39">
        <f t="shared" si="1118"/>
        <v>0</v>
      </c>
      <c r="P158" s="39">
        <f t="shared" si="1118"/>
        <v>0</v>
      </c>
      <c r="Q158" s="39">
        <f t="shared" si="1118"/>
        <v>0</v>
      </c>
      <c r="R158" s="39">
        <f t="shared" si="1118"/>
        <v>0</v>
      </c>
      <c r="S158" s="39">
        <f t="shared" si="1118"/>
        <v>0</v>
      </c>
      <c r="T158" s="39">
        <f t="shared" si="1118"/>
        <v>15200.2</v>
      </c>
      <c r="U158" s="39">
        <f t="shared" si="1118"/>
        <v>0</v>
      </c>
      <c r="V158" s="39">
        <f t="shared" si="1118"/>
        <v>0</v>
      </c>
      <c r="W158" s="39">
        <f t="shared" si="1118"/>
        <v>15200.2</v>
      </c>
      <c r="X158" s="39">
        <f t="shared" si="1118"/>
        <v>0</v>
      </c>
      <c r="Y158" s="39">
        <f t="shared" si="1118"/>
        <v>8903.9</v>
      </c>
      <c r="Z158" s="39">
        <f t="shared" si="1118"/>
        <v>0</v>
      </c>
      <c r="AA158" s="39">
        <f t="shared" si="1118"/>
        <v>0</v>
      </c>
      <c r="AB158" s="39">
        <f t="shared" si="1118"/>
        <v>8903.9</v>
      </c>
      <c r="AC158" s="39">
        <f t="shared" si="1118"/>
        <v>0</v>
      </c>
      <c r="AD158" s="39">
        <f t="shared" si="1118"/>
        <v>91243.8</v>
      </c>
      <c r="AE158" s="39">
        <f t="shared" si="1118"/>
        <v>0</v>
      </c>
      <c r="AF158" s="39">
        <f t="shared" si="1118"/>
        <v>0</v>
      </c>
      <c r="AG158" s="39">
        <f t="shared" si="1118"/>
        <v>91243.8</v>
      </c>
      <c r="AH158" s="39">
        <f t="shared" si="1118"/>
        <v>0</v>
      </c>
      <c r="AI158" s="39">
        <f t="shared" si="1118"/>
        <v>84578.1</v>
      </c>
      <c r="AJ158" s="39">
        <f t="shared" si="1118"/>
        <v>0</v>
      </c>
      <c r="AK158" s="39">
        <f t="shared" ref="AK158:BL158" si="1119">SUM(AK159:AK164)</f>
        <v>0</v>
      </c>
      <c r="AL158" s="39">
        <f t="shared" si="1119"/>
        <v>84578.1</v>
      </c>
      <c r="AM158" s="39">
        <f t="shared" si="1119"/>
        <v>0</v>
      </c>
      <c r="AN158" s="39">
        <f t="shared" si="1119"/>
        <v>0</v>
      </c>
      <c r="AO158" s="39">
        <f t="shared" si="1119"/>
        <v>0</v>
      </c>
      <c r="AP158" s="39">
        <f t="shared" si="1119"/>
        <v>0</v>
      </c>
      <c r="AQ158" s="39">
        <f t="shared" si="1119"/>
        <v>0</v>
      </c>
      <c r="AR158" s="39">
        <f t="shared" si="1119"/>
        <v>0</v>
      </c>
      <c r="AS158" s="39">
        <f t="shared" si="1119"/>
        <v>0</v>
      </c>
      <c r="AT158" s="39">
        <f t="shared" si="1119"/>
        <v>0</v>
      </c>
      <c r="AU158" s="39">
        <f t="shared" si="1119"/>
        <v>0</v>
      </c>
      <c r="AV158" s="39">
        <f t="shared" si="1119"/>
        <v>0</v>
      </c>
      <c r="AW158" s="39">
        <f t="shared" si="1119"/>
        <v>0</v>
      </c>
      <c r="AX158" s="39">
        <f t="shared" si="1119"/>
        <v>0</v>
      </c>
      <c r="AY158" s="39">
        <f t="shared" si="1119"/>
        <v>0</v>
      </c>
      <c r="AZ158" s="39">
        <f t="shared" si="1119"/>
        <v>0</v>
      </c>
      <c r="BA158" s="39">
        <f t="shared" si="1119"/>
        <v>0</v>
      </c>
      <c r="BB158" s="39">
        <f t="shared" si="1119"/>
        <v>0</v>
      </c>
      <c r="BC158" s="39">
        <f t="shared" si="1119"/>
        <v>0</v>
      </c>
      <c r="BD158" s="39">
        <f t="shared" si="1119"/>
        <v>0</v>
      </c>
      <c r="BE158" s="39">
        <f t="shared" si="1119"/>
        <v>0</v>
      </c>
      <c r="BF158" s="39">
        <f t="shared" si="1119"/>
        <v>0</v>
      </c>
      <c r="BG158" s="39">
        <f t="shared" si="1119"/>
        <v>0</v>
      </c>
      <c r="BH158" s="39">
        <f t="shared" si="1119"/>
        <v>0</v>
      </c>
      <c r="BI158" s="39">
        <f t="shared" si="1119"/>
        <v>0</v>
      </c>
      <c r="BJ158" s="39">
        <f t="shared" si="1119"/>
        <v>0</v>
      </c>
      <c r="BK158" s="39">
        <f t="shared" si="1119"/>
        <v>0</v>
      </c>
      <c r="BL158" s="39">
        <f t="shared" si="1119"/>
        <v>0</v>
      </c>
    </row>
    <row r="159" spans="1:64" ht="63.75" customHeight="1" x14ac:dyDescent="0.25">
      <c r="A159" s="28" t="s">
        <v>220</v>
      </c>
      <c r="B159" s="12" t="s">
        <v>294</v>
      </c>
      <c r="C159" s="30" t="s">
        <v>24</v>
      </c>
      <c r="D159" s="30" t="s">
        <v>94</v>
      </c>
      <c r="E159" s="31">
        <f t="shared" ref="E159" si="1120">J159+O159+T159+Y159+AD159+AI159+AN159+AS159+AX159</f>
        <v>26432.9</v>
      </c>
      <c r="F159" s="31">
        <f t="shared" ref="F159" si="1121">K159+P159+U159+Z159+AE159+AJ159+AO159+AT159+AY159</f>
        <v>0</v>
      </c>
      <c r="G159" s="31">
        <f t="shared" ref="G159:H164" si="1122">L159+Q159+V159+AA159+AF159+AK159+AP159+AU159+AZ159</f>
        <v>0</v>
      </c>
      <c r="H159" s="31">
        <f t="shared" si="1122"/>
        <v>26432.9</v>
      </c>
      <c r="I159" s="31">
        <f t="shared" ref="I159" si="1123">N159+S159+X159+AC159+AH159+AM159+AR159+AW159+BB159</f>
        <v>0</v>
      </c>
      <c r="J159" s="53">
        <f t="shared" ref="J159:J164" si="1124">SUM(L159:N159)</f>
        <v>0</v>
      </c>
      <c r="K159" s="40">
        <v>0</v>
      </c>
      <c r="L159" s="40">
        <v>0</v>
      </c>
      <c r="M159" s="53">
        <v>0</v>
      </c>
      <c r="N159" s="53">
        <v>0</v>
      </c>
      <c r="O159" s="46">
        <f t="shared" ref="O159" si="1125">SUM(P159:S159)</f>
        <v>0</v>
      </c>
      <c r="P159" s="47">
        <v>0</v>
      </c>
      <c r="Q159" s="40">
        <v>0</v>
      </c>
      <c r="R159" s="40">
        <v>0</v>
      </c>
      <c r="S159" s="40">
        <v>0</v>
      </c>
      <c r="T159" s="48">
        <f t="shared" ref="T159" si="1126">SUM(U159:X159)</f>
        <v>8903.9</v>
      </c>
      <c r="U159" s="47">
        <v>0</v>
      </c>
      <c r="V159" s="40">
        <v>0</v>
      </c>
      <c r="W159" s="41">
        <v>8903.9</v>
      </c>
      <c r="X159" s="40">
        <v>0</v>
      </c>
      <c r="Y159" s="48">
        <f t="shared" ref="Y159" si="1127">SUM(Z159:AC159)</f>
        <v>8903.9</v>
      </c>
      <c r="Z159" s="47">
        <v>0</v>
      </c>
      <c r="AA159" s="40">
        <v>0</v>
      </c>
      <c r="AB159" s="41">
        <v>8903.9</v>
      </c>
      <c r="AC159" s="40">
        <v>0</v>
      </c>
      <c r="AD159" s="48">
        <f t="shared" ref="AD159" si="1128">SUM(AE159:AH159)</f>
        <v>8625.1</v>
      </c>
      <c r="AE159" s="47">
        <v>0</v>
      </c>
      <c r="AF159" s="40">
        <v>0</v>
      </c>
      <c r="AG159" s="41">
        <f>8903.9-278.8</f>
        <v>8625.1</v>
      </c>
      <c r="AH159" s="40">
        <v>0</v>
      </c>
      <c r="AI159" s="46">
        <f t="shared" ref="AI159" si="1129">SUM(AJ159:AM159)</f>
        <v>0</v>
      </c>
      <c r="AJ159" s="47">
        <v>0</v>
      </c>
      <c r="AK159" s="40">
        <v>0</v>
      </c>
      <c r="AL159" s="40">
        <v>0</v>
      </c>
      <c r="AM159" s="40">
        <v>0</v>
      </c>
      <c r="AN159" s="46">
        <f t="shared" ref="AN159" si="1130">SUM(AO159:AR159)</f>
        <v>0</v>
      </c>
      <c r="AO159" s="47">
        <v>0</v>
      </c>
      <c r="AP159" s="40">
        <v>0</v>
      </c>
      <c r="AQ159" s="40">
        <v>0</v>
      </c>
      <c r="AR159" s="40">
        <v>0</v>
      </c>
      <c r="AS159" s="46">
        <f t="shared" ref="AS159" si="1131">SUM(AT159:AW159)</f>
        <v>0</v>
      </c>
      <c r="AT159" s="47">
        <v>0</v>
      </c>
      <c r="AU159" s="40">
        <v>0</v>
      </c>
      <c r="AV159" s="40">
        <v>0</v>
      </c>
      <c r="AW159" s="40">
        <v>0</v>
      </c>
      <c r="AX159" s="46">
        <f t="shared" ref="AX159" si="1132">SUM(AY159:BB159)</f>
        <v>0</v>
      </c>
      <c r="AY159" s="47">
        <v>0</v>
      </c>
      <c r="AZ159" s="40">
        <v>0</v>
      </c>
      <c r="BA159" s="40">
        <v>0</v>
      </c>
      <c r="BB159" s="40">
        <v>0</v>
      </c>
      <c r="BC159" s="46">
        <f t="shared" ref="BC159" si="1133">SUM(BD159:BG159)</f>
        <v>0</v>
      </c>
      <c r="BD159" s="47">
        <v>0</v>
      </c>
      <c r="BE159" s="40">
        <v>0</v>
      </c>
      <c r="BF159" s="40">
        <v>0</v>
      </c>
      <c r="BG159" s="40">
        <v>0</v>
      </c>
      <c r="BH159" s="46">
        <f t="shared" ref="BH159" si="1134">SUM(BI159:BL159)</f>
        <v>0</v>
      </c>
      <c r="BI159" s="47">
        <v>0</v>
      </c>
      <c r="BJ159" s="40">
        <v>0</v>
      </c>
      <c r="BK159" s="40">
        <v>0</v>
      </c>
      <c r="BL159" s="40">
        <v>0</v>
      </c>
    </row>
    <row r="160" spans="1:64" ht="49.5" x14ac:dyDescent="0.25">
      <c r="A160" s="28" t="s">
        <v>287</v>
      </c>
      <c r="B160" s="12" t="s">
        <v>289</v>
      </c>
      <c r="C160" s="30" t="s">
        <v>24</v>
      </c>
      <c r="D160" s="30" t="s">
        <v>94</v>
      </c>
      <c r="E160" s="31">
        <f t="shared" ref="E160" si="1135">J160+O160+T160+Y160+AD160+AI160+AN160+AS160+AX160</f>
        <v>6296.3</v>
      </c>
      <c r="F160" s="31">
        <f t="shared" ref="F160" si="1136">K160+P160+U160+Z160+AE160+AJ160+AO160+AT160+AY160</f>
        <v>0</v>
      </c>
      <c r="G160" s="31">
        <f t="shared" si="1122"/>
        <v>0</v>
      </c>
      <c r="H160" s="31">
        <f t="shared" si="1122"/>
        <v>6296.3</v>
      </c>
      <c r="I160" s="31">
        <f t="shared" ref="I160" si="1137">N160+S160+X160+AC160+AH160+AM160+AR160+AW160+BB160</f>
        <v>0</v>
      </c>
      <c r="J160" s="53">
        <f t="shared" si="1124"/>
        <v>0</v>
      </c>
      <c r="K160" s="40">
        <v>0</v>
      </c>
      <c r="L160" s="40">
        <v>0</v>
      </c>
      <c r="M160" s="53">
        <v>0</v>
      </c>
      <c r="N160" s="53">
        <v>0</v>
      </c>
      <c r="O160" s="46">
        <f t="shared" ref="O160" si="1138">SUM(P160:S160)</f>
        <v>0</v>
      </c>
      <c r="P160" s="47">
        <v>0</v>
      </c>
      <c r="Q160" s="40">
        <v>0</v>
      </c>
      <c r="R160" s="40">
        <v>0</v>
      </c>
      <c r="S160" s="40">
        <v>0</v>
      </c>
      <c r="T160" s="48">
        <f t="shared" ref="T160" si="1139">SUM(U160:X160)</f>
        <v>6296.3</v>
      </c>
      <c r="U160" s="47">
        <v>0</v>
      </c>
      <c r="V160" s="40">
        <v>0</v>
      </c>
      <c r="W160" s="41">
        <f>9074.6-2778.3</f>
        <v>6296.3</v>
      </c>
      <c r="X160" s="40">
        <v>0</v>
      </c>
      <c r="Y160" s="60">
        <f t="shared" ref="Y160" si="1140">SUM(Z160:AC160)</f>
        <v>0</v>
      </c>
      <c r="Z160" s="47">
        <v>0</v>
      </c>
      <c r="AA160" s="40">
        <v>0</v>
      </c>
      <c r="AB160" s="41">
        <v>0</v>
      </c>
      <c r="AC160" s="40">
        <v>0</v>
      </c>
      <c r="AD160" s="46">
        <f t="shared" ref="AD160" si="1141">SUM(AE160:AH160)</f>
        <v>0</v>
      </c>
      <c r="AE160" s="47">
        <v>0</v>
      </c>
      <c r="AF160" s="40">
        <v>0</v>
      </c>
      <c r="AG160" s="40">
        <v>0</v>
      </c>
      <c r="AH160" s="40">
        <v>0</v>
      </c>
      <c r="AI160" s="46">
        <f t="shared" ref="AI160" si="1142">SUM(AJ160:AM160)</f>
        <v>0</v>
      </c>
      <c r="AJ160" s="47">
        <v>0</v>
      </c>
      <c r="AK160" s="40">
        <v>0</v>
      </c>
      <c r="AL160" s="40">
        <v>0</v>
      </c>
      <c r="AM160" s="40">
        <v>0</v>
      </c>
      <c r="AN160" s="46">
        <f t="shared" ref="AN160" si="1143">SUM(AO160:AR160)</f>
        <v>0</v>
      </c>
      <c r="AO160" s="47">
        <v>0</v>
      </c>
      <c r="AP160" s="40">
        <v>0</v>
      </c>
      <c r="AQ160" s="40">
        <v>0</v>
      </c>
      <c r="AR160" s="40">
        <v>0</v>
      </c>
      <c r="AS160" s="46">
        <f t="shared" ref="AS160" si="1144">SUM(AT160:AW160)</f>
        <v>0</v>
      </c>
      <c r="AT160" s="47">
        <v>0</v>
      </c>
      <c r="AU160" s="40">
        <v>0</v>
      </c>
      <c r="AV160" s="40">
        <v>0</v>
      </c>
      <c r="AW160" s="40">
        <v>0</v>
      </c>
      <c r="AX160" s="46">
        <f t="shared" ref="AX160" si="1145">SUM(AY160:BB160)</f>
        <v>0</v>
      </c>
      <c r="AY160" s="47">
        <v>0</v>
      </c>
      <c r="AZ160" s="40">
        <v>0</v>
      </c>
      <c r="BA160" s="40">
        <v>0</v>
      </c>
      <c r="BB160" s="40">
        <v>0</v>
      </c>
      <c r="BC160" s="46">
        <f t="shared" ref="BC160" si="1146">SUM(BD160:BG160)</f>
        <v>0</v>
      </c>
      <c r="BD160" s="47">
        <v>0</v>
      </c>
      <c r="BE160" s="40">
        <v>0</v>
      </c>
      <c r="BF160" s="40">
        <v>0</v>
      </c>
      <c r="BG160" s="40">
        <v>0</v>
      </c>
      <c r="BH160" s="46">
        <f t="shared" ref="BH160" si="1147">SUM(BI160:BL160)</f>
        <v>0</v>
      </c>
      <c r="BI160" s="47">
        <v>0</v>
      </c>
      <c r="BJ160" s="40">
        <v>0</v>
      </c>
      <c r="BK160" s="40">
        <v>0</v>
      </c>
      <c r="BL160" s="40">
        <v>0</v>
      </c>
    </row>
    <row r="161" spans="1:64" ht="69" customHeight="1" x14ac:dyDescent="0.25">
      <c r="A161" s="28" t="s">
        <v>288</v>
      </c>
      <c r="B161" s="12" t="s">
        <v>326</v>
      </c>
      <c r="C161" s="30" t="s">
        <v>24</v>
      </c>
      <c r="D161" s="30" t="s">
        <v>56</v>
      </c>
      <c r="E161" s="31">
        <f t="shared" ref="E161:I162" si="1148">J161+O161+T161+Y161+AD161+AI161+AN161+AS161+AX161</f>
        <v>2352.6999999999998</v>
      </c>
      <c r="F161" s="31">
        <f t="shared" si="1148"/>
        <v>0</v>
      </c>
      <c r="G161" s="31">
        <f t="shared" si="1148"/>
        <v>0</v>
      </c>
      <c r="H161" s="31">
        <f t="shared" si="1148"/>
        <v>2352.6999999999998</v>
      </c>
      <c r="I161" s="31">
        <f t="shared" si="1148"/>
        <v>0</v>
      </c>
      <c r="J161" s="50">
        <f t="shared" si="1124"/>
        <v>0</v>
      </c>
      <c r="K161" s="40">
        <v>0</v>
      </c>
      <c r="L161" s="53">
        <v>0</v>
      </c>
      <c r="M161" s="53">
        <v>0</v>
      </c>
      <c r="N161" s="40">
        <v>0</v>
      </c>
      <c r="O161" s="46">
        <f>SUM(P161:S161)</f>
        <v>0</v>
      </c>
      <c r="P161" s="47">
        <v>0</v>
      </c>
      <c r="Q161" s="40">
        <v>0</v>
      </c>
      <c r="R161" s="40">
        <v>0</v>
      </c>
      <c r="S161" s="40">
        <v>0</v>
      </c>
      <c r="T161" s="46">
        <f>SUM(U161:X161)</f>
        <v>0</v>
      </c>
      <c r="U161" s="47">
        <v>0</v>
      </c>
      <c r="V161" s="40">
        <v>0</v>
      </c>
      <c r="W161" s="40">
        <v>0</v>
      </c>
      <c r="X161" s="40">
        <v>0</v>
      </c>
      <c r="Y161" s="48">
        <f>SUM(Z161:AC161)</f>
        <v>0</v>
      </c>
      <c r="Z161" s="47">
        <v>0</v>
      </c>
      <c r="AA161" s="40">
        <v>0</v>
      </c>
      <c r="AB161" s="41">
        <f>10141.5-10141.5</f>
        <v>0</v>
      </c>
      <c r="AC161" s="40">
        <v>0</v>
      </c>
      <c r="AD161" s="48">
        <f>SUM(AE161:AH161)</f>
        <v>2352.6999999999998</v>
      </c>
      <c r="AE161" s="47">
        <v>0</v>
      </c>
      <c r="AF161" s="40">
        <v>0</v>
      </c>
      <c r="AG161" s="41">
        <v>2352.6999999999998</v>
      </c>
      <c r="AH161" s="40">
        <v>0</v>
      </c>
      <c r="AI161" s="46">
        <f>SUM(AJ161:AM161)</f>
        <v>0</v>
      </c>
      <c r="AJ161" s="47">
        <v>0</v>
      </c>
      <c r="AK161" s="40">
        <v>0</v>
      </c>
      <c r="AL161" s="40">
        <v>0</v>
      </c>
      <c r="AM161" s="40">
        <v>0</v>
      </c>
      <c r="AN161" s="46">
        <f>SUM(AO161:AR161)</f>
        <v>0</v>
      </c>
      <c r="AO161" s="47">
        <v>0</v>
      </c>
      <c r="AP161" s="40">
        <v>0</v>
      </c>
      <c r="AQ161" s="40">
        <v>0</v>
      </c>
      <c r="AR161" s="40">
        <v>0</v>
      </c>
      <c r="AS161" s="46">
        <f>SUM(AT161:AW161)</f>
        <v>0</v>
      </c>
      <c r="AT161" s="47">
        <v>0</v>
      </c>
      <c r="AU161" s="40">
        <v>0</v>
      </c>
      <c r="AV161" s="40">
        <v>0</v>
      </c>
      <c r="AW161" s="40">
        <v>0</v>
      </c>
      <c r="AX161" s="46">
        <f>SUM(AY161:BB161)</f>
        <v>0</v>
      </c>
      <c r="AY161" s="47">
        <v>0</v>
      </c>
      <c r="AZ161" s="40">
        <v>0</v>
      </c>
      <c r="BA161" s="40">
        <v>0</v>
      </c>
      <c r="BB161" s="40">
        <v>0</v>
      </c>
      <c r="BC161" s="46">
        <f>SUM(BD161:BG161)</f>
        <v>0</v>
      </c>
      <c r="BD161" s="47">
        <v>0</v>
      </c>
      <c r="BE161" s="40">
        <v>0</v>
      </c>
      <c r="BF161" s="40">
        <v>0</v>
      </c>
      <c r="BG161" s="40">
        <v>0</v>
      </c>
      <c r="BH161" s="46">
        <f>SUM(BI161:BL161)</f>
        <v>0</v>
      </c>
      <c r="BI161" s="47">
        <v>0</v>
      </c>
      <c r="BJ161" s="40">
        <v>0</v>
      </c>
      <c r="BK161" s="40">
        <v>0</v>
      </c>
      <c r="BL161" s="40">
        <v>0</v>
      </c>
    </row>
    <row r="162" spans="1:64" ht="66.75" customHeight="1" x14ac:dyDescent="0.25">
      <c r="A162" s="28" t="s">
        <v>329</v>
      </c>
      <c r="B162" s="12" t="s">
        <v>340</v>
      </c>
      <c r="C162" s="30" t="s">
        <v>24</v>
      </c>
      <c r="D162" s="30" t="s">
        <v>94</v>
      </c>
      <c r="E162" s="31">
        <f t="shared" si="1148"/>
        <v>40266</v>
      </c>
      <c r="F162" s="31">
        <f t="shared" si="1148"/>
        <v>0</v>
      </c>
      <c r="G162" s="31">
        <f t="shared" si="1148"/>
        <v>0</v>
      </c>
      <c r="H162" s="31">
        <f t="shared" si="1148"/>
        <v>40266</v>
      </c>
      <c r="I162" s="31">
        <f t="shared" si="1148"/>
        <v>0</v>
      </c>
      <c r="J162" s="50">
        <f t="shared" si="1124"/>
        <v>0</v>
      </c>
      <c r="K162" s="40">
        <v>0</v>
      </c>
      <c r="L162" s="53">
        <v>0</v>
      </c>
      <c r="M162" s="53">
        <v>0</v>
      </c>
      <c r="N162" s="40">
        <v>0</v>
      </c>
      <c r="O162" s="46">
        <f>SUM(P162:S162)</f>
        <v>0</v>
      </c>
      <c r="P162" s="47">
        <v>0</v>
      </c>
      <c r="Q162" s="40">
        <v>0</v>
      </c>
      <c r="R162" s="40">
        <v>0</v>
      </c>
      <c r="S162" s="40">
        <v>0</v>
      </c>
      <c r="T162" s="46">
        <f>SUM(U162:X162)</f>
        <v>0</v>
      </c>
      <c r="U162" s="47">
        <v>0</v>
      </c>
      <c r="V162" s="40">
        <v>0</v>
      </c>
      <c r="W162" s="40">
        <v>0</v>
      </c>
      <c r="X162" s="40">
        <v>0</v>
      </c>
      <c r="Y162" s="48">
        <f>SUM(Z162:AC162)</f>
        <v>0</v>
      </c>
      <c r="Z162" s="47">
        <v>0</v>
      </c>
      <c r="AA162" s="40">
        <v>0</v>
      </c>
      <c r="AB162" s="41">
        <f>45000-45000</f>
        <v>0</v>
      </c>
      <c r="AC162" s="40">
        <v>0</v>
      </c>
      <c r="AD162" s="48">
        <f>SUM(AE162:AH162)</f>
        <v>40266</v>
      </c>
      <c r="AE162" s="47">
        <v>0</v>
      </c>
      <c r="AF162" s="40">
        <v>0</v>
      </c>
      <c r="AG162" s="41">
        <f>45000-4734</f>
        <v>40266</v>
      </c>
      <c r="AH162" s="40">
        <v>0</v>
      </c>
      <c r="AI162" s="46">
        <f>SUM(AJ162:AM162)</f>
        <v>0</v>
      </c>
      <c r="AJ162" s="47">
        <v>0</v>
      </c>
      <c r="AK162" s="40">
        <v>0</v>
      </c>
      <c r="AL162" s="40">
        <v>0</v>
      </c>
      <c r="AM162" s="40">
        <v>0</v>
      </c>
      <c r="AN162" s="46">
        <f>SUM(AO162:AR162)</f>
        <v>0</v>
      </c>
      <c r="AO162" s="47">
        <v>0</v>
      </c>
      <c r="AP162" s="40">
        <v>0</v>
      </c>
      <c r="AQ162" s="40">
        <v>0</v>
      </c>
      <c r="AR162" s="40">
        <v>0</v>
      </c>
      <c r="AS162" s="46">
        <f>SUM(AT162:AW162)</f>
        <v>0</v>
      </c>
      <c r="AT162" s="47">
        <v>0</v>
      </c>
      <c r="AU162" s="40">
        <v>0</v>
      </c>
      <c r="AV162" s="40">
        <v>0</v>
      </c>
      <c r="AW162" s="40">
        <v>0</v>
      </c>
      <c r="AX162" s="46">
        <f>SUM(AY162:BB162)</f>
        <v>0</v>
      </c>
      <c r="AY162" s="47">
        <v>0</v>
      </c>
      <c r="AZ162" s="40">
        <v>0</v>
      </c>
      <c r="BA162" s="40">
        <v>0</v>
      </c>
      <c r="BB162" s="40">
        <v>0</v>
      </c>
      <c r="BC162" s="46">
        <f>SUM(BD162:BG162)</f>
        <v>0</v>
      </c>
      <c r="BD162" s="47">
        <v>0</v>
      </c>
      <c r="BE162" s="40">
        <v>0</v>
      </c>
      <c r="BF162" s="40">
        <v>0</v>
      </c>
      <c r="BG162" s="40">
        <v>0</v>
      </c>
      <c r="BH162" s="46">
        <f>SUM(BI162:BL162)</f>
        <v>0</v>
      </c>
      <c r="BI162" s="47">
        <v>0</v>
      </c>
      <c r="BJ162" s="40">
        <v>0</v>
      </c>
      <c r="BK162" s="40">
        <v>0</v>
      </c>
      <c r="BL162" s="40">
        <v>0</v>
      </c>
    </row>
    <row r="163" spans="1:64" ht="53.25" customHeight="1" x14ac:dyDescent="0.25">
      <c r="A163" s="28" t="s">
        <v>339</v>
      </c>
      <c r="B163" s="12" t="s">
        <v>373</v>
      </c>
      <c r="C163" s="30" t="s">
        <v>24</v>
      </c>
      <c r="D163" s="30" t="s">
        <v>94</v>
      </c>
      <c r="E163" s="31">
        <f t="shared" ref="E163" si="1149">J163+O163+T163+Y163+AD163+AI163+AN163+AS163+AX163</f>
        <v>84578.1</v>
      </c>
      <c r="F163" s="31">
        <f t="shared" ref="F163" si="1150">K163+P163+U163+Z163+AE163+AJ163+AO163+AT163+AY163</f>
        <v>0</v>
      </c>
      <c r="G163" s="31">
        <f t="shared" ref="G163" si="1151">L163+Q163+V163+AA163+AF163+AK163+AP163+AU163+AZ163</f>
        <v>0</v>
      </c>
      <c r="H163" s="31">
        <f t="shared" ref="H163" si="1152">M163+R163+W163+AB163+AG163+AL163+AQ163+AV163+BA163</f>
        <v>84578.1</v>
      </c>
      <c r="I163" s="31">
        <f t="shared" ref="I163" si="1153">N163+S163+X163+AC163+AH163+AM163+AR163+AW163+BB163</f>
        <v>0</v>
      </c>
      <c r="J163" s="50">
        <f t="shared" si="1124"/>
        <v>0</v>
      </c>
      <c r="K163" s="40">
        <v>0</v>
      </c>
      <c r="L163" s="53">
        <v>0</v>
      </c>
      <c r="M163" s="53">
        <v>0</v>
      </c>
      <c r="N163" s="40">
        <v>0</v>
      </c>
      <c r="O163" s="46">
        <f>SUM(P163:S163)</f>
        <v>0</v>
      </c>
      <c r="P163" s="47">
        <v>0</v>
      </c>
      <c r="Q163" s="40">
        <v>0</v>
      </c>
      <c r="R163" s="40">
        <v>0</v>
      </c>
      <c r="S163" s="40">
        <v>0</v>
      </c>
      <c r="T163" s="46">
        <f>SUM(U163:X163)</f>
        <v>0</v>
      </c>
      <c r="U163" s="47">
        <v>0</v>
      </c>
      <c r="V163" s="40">
        <v>0</v>
      </c>
      <c r="W163" s="40">
        <v>0</v>
      </c>
      <c r="X163" s="40">
        <v>0</v>
      </c>
      <c r="Y163" s="48">
        <f>SUM(Z163:AC163)</f>
        <v>0</v>
      </c>
      <c r="Z163" s="47">
        <v>0</v>
      </c>
      <c r="AA163" s="40">
        <v>0</v>
      </c>
      <c r="AB163" s="41">
        <f>45000-45000</f>
        <v>0</v>
      </c>
      <c r="AC163" s="40">
        <v>0</v>
      </c>
      <c r="AD163" s="48">
        <f>SUM(AE163:AH163)</f>
        <v>0</v>
      </c>
      <c r="AE163" s="47">
        <v>0</v>
      </c>
      <c r="AF163" s="40">
        <v>0</v>
      </c>
      <c r="AG163" s="41">
        <v>0</v>
      </c>
      <c r="AH163" s="40">
        <v>0</v>
      </c>
      <c r="AI163" s="48">
        <f>SUM(AJ163:AM163)</f>
        <v>84578.1</v>
      </c>
      <c r="AJ163" s="47">
        <v>0</v>
      </c>
      <c r="AK163" s="40">
        <v>0</v>
      </c>
      <c r="AL163" s="41">
        <v>84578.1</v>
      </c>
      <c r="AM163" s="40">
        <v>0</v>
      </c>
      <c r="AN163" s="46">
        <f>SUM(AO163:AR163)</f>
        <v>0</v>
      </c>
      <c r="AO163" s="47">
        <v>0</v>
      </c>
      <c r="AP163" s="40">
        <v>0</v>
      </c>
      <c r="AQ163" s="40">
        <v>0</v>
      </c>
      <c r="AR163" s="40">
        <v>0</v>
      </c>
      <c r="AS163" s="46">
        <f>SUM(AT163:AW163)</f>
        <v>0</v>
      </c>
      <c r="AT163" s="47">
        <v>0</v>
      </c>
      <c r="AU163" s="40">
        <v>0</v>
      </c>
      <c r="AV163" s="40">
        <v>0</v>
      </c>
      <c r="AW163" s="40">
        <v>0</v>
      </c>
      <c r="AX163" s="46">
        <f>SUM(AY163:BB163)</f>
        <v>0</v>
      </c>
      <c r="AY163" s="47">
        <v>0</v>
      </c>
      <c r="AZ163" s="40">
        <v>0</v>
      </c>
      <c r="BA163" s="40">
        <v>0</v>
      </c>
      <c r="BB163" s="40">
        <v>0</v>
      </c>
      <c r="BC163" s="46">
        <f>SUM(BD163:BG163)</f>
        <v>0</v>
      </c>
      <c r="BD163" s="47">
        <v>0</v>
      </c>
      <c r="BE163" s="40">
        <v>0</v>
      </c>
      <c r="BF163" s="40">
        <v>0</v>
      </c>
      <c r="BG163" s="40">
        <v>0</v>
      </c>
      <c r="BH163" s="46">
        <f>SUM(BI163:BL163)</f>
        <v>0</v>
      </c>
      <c r="BI163" s="47">
        <v>0</v>
      </c>
      <c r="BJ163" s="40">
        <v>0</v>
      </c>
      <c r="BK163" s="40">
        <v>0</v>
      </c>
      <c r="BL163" s="40">
        <v>0</v>
      </c>
    </row>
    <row r="164" spans="1:64" ht="50.25" customHeight="1" x14ac:dyDescent="0.25">
      <c r="A164" s="28" t="s">
        <v>372</v>
      </c>
      <c r="B164" s="12" t="s">
        <v>221</v>
      </c>
      <c r="C164" s="30" t="s">
        <v>24</v>
      </c>
      <c r="D164" s="30" t="s">
        <v>24</v>
      </c>
      <c r="E164" s="31">
        <f t="shared" ref="E164:F164" si="1154">J164+O164+T164+Y164+AD164+AI164+AN164+AS164+AX164</f>
        <v>40000</v>
      </c>
      <c r="F164" s="31">
        <f t="shared" si="1154"/>
        <v>0</v>
      </c>
      <c r="G164" s="31">
        <f t="shared" si="1122"/>
        <v>0</v>
      </c>
      <c r="H164" s="31">
        <f t="shared" si="1122"/>
        <v>40000</v>
      </c>
      <c r="I164" s="31">
        <f t="shared" ref="I164" si="1155">N164+S164+X164+AC164+AH164+AM164+AR164+AW164+BB164</f>
        <v>0</v>
      </c>
      <c r="J164" s="53">
        <f t="shared" si="1124"/>
        <v>0</v>
      </c>
      <c r="K164" s="40">
        <v>0</v>
      </c>
      <c r="L164" s="40">
        <v>0</v>
      </c>
      <c r="M164" s="53">
        <v>0</v>
      </c>
      <c r="N164" s="53">
        <v>0</v>
      </c>
      <c r="O164" s="46">
        <f t="shared" ref="O164" si="1156">SUM(P164:S164)</f>
        <v>0</v>
      </c>
      <c r="P164" s="47">
        <v>0</v>
      </c>
      <c r="Q164" s="40">
        <v>0</v>
      </c>
      <c r="R164" s="40">
        <v>0</v>
      </c>
      <c r="S164" s="40">
        <v>0</v>
      </c>
      <c r="T164" s="46">
        <f t="shared" ref="T164" si="1157">SUM(U164:X164)</f>
        <v>0</v>
      </c>
      <c r="U164" s="47">
        <v>0</v>
      </c>
      <c r="V164" s="40">
        <v>0</v>
      </c>
      <c r="W164" s="40">
        <v>0</v>
      </c>
      <c r="X164" s="40">
        <v>0</v>
      </c>
      <c r="Y164" s="48">
        <f t="shared" ref="Y164" si="1158">SUM(Z164:AC164)</f>
        <v>0</v>
      </c>
      <c r="Z164" s="47">
        <v>0</v>
      </c>
      <c r="AA164" s="40">
        <v>0</v>
      </c>
      <c r="AB164" s="41">
        <f>45000-45000</f>
        <v>0</v>
      </c>
      <c r="AC164" s="40">
        <v>0</v>
      </c>
      <c r="AD164" s="48">
        <f t="shared" ref="AD164" si="1159">SUM(AE164:AH164)</f>
        <v>40000</v>
      </c>
      <c r="AE164" s="47">
        <v>0</v>
      </c>
      <c r="AF164" s="40">
        <v>0</v>
      </c>
      <c r="AG164" s="41">
        <v>40000</v>
      </c>
      <c r="AH164" s="40">
        <v>0</v>
      </c>
      <c r="AI164" s="46">
        <f t="shared" ref="AI164" si="1160">SUM(AJ164:AM164)</f>
        <v>0</v>
      </c>
      <c r="AJ164" s="47">
        <v>0</v>
      </c>
      <c r="AK164" s="40">
        <v>0</v>
      </c>
      <c r="AL164" s="40">
        <v>0</v>
      </c>
      <c r="AM164" s="40">
        <v>0</v>
      </c>
      <c r="AN164" s="46">
        <f t="shared" ref="AN164" si="1161">SUM(AO164:AR164)</f>
        <v>0</v>
      </c>
      <c r="AO164" s="47">
        <v>0</v>
      </c>
      <c r="AP164" s="40">
        <v>0</v>
      </c>
      <c r="AQ164" s="40">
        <v>0</v>
      </c>
      <c r="AR164" s="40">
        <v>0</v>
      </c>
      <c r="AS164" s="46">
        <f t="shared" ref="AS164" si="1162">SUM(AT164:AW164)</f>
        <v>0</v>
      </c>
      <c r="AT164" s="47">
        <v>0</v>
      </c>
      <c r="AU164" s="40">
        <v>0</v>
      </c>
      <c r="AV164" s="40">
        <v>0</v>
      </c>
      <c r="AW164" s="40">
        <v>0</v>
      </c>
      <c r="AX164" s="46">
        <f t="shared" ref="AX164" si="1163">SUM(AY164:BB164)</f>
        <v>0</v>
      </c>
      <c r="AY164" s="47">
        <v>0</v>
      </c>
      <c r="AZ164" s="40">
        <v>0</v>
      </c>
      <c r="BA164" s="40">
        <v>0</v>
      </c>
      <c r="BB164" s="40">
        <v>0</v>
      </c>
      <c r="BC164" s="46">
        <f t="shared" ref="BC164" si="1164">SUM(BD164:BG164)</f>
        <v>0</v>
      </c>
      <c r="BD164" s="47">
        <v>0</v>
      </c>
      <c r="BE164" s="40">
        <v>0</v>
      </c>
      <c r="BF164" s="40">
        <v>0</v>
      </c>
      <c r="BG164" s="40">
        <v>0</v>
      </c>
      <c r="BH164" s="46">
        <f t="shared" ref="BH164" si="1165">SUM(BI164:BL164)</f>
        <v>0</v>
      </c>
      <c r="BI164" s="47">
        <v>0</v>
      </c>
      <c r="BJ164" s="40">
        <v>0</v>
      </c>
      <c r="BK164" s="40">
        <v>0</v>
      </c>
      <c r="BL164" s="40">
        <v>0</v>
      </c>
    </row>
    <row r="165" spans="1:64" ht="31.5" customHeight="1" x14ac:dyDescent="0.25">
      <c r="A165" s="28" t="s">
        <v>317</v>
      </c>
      <c r="B165" s="95" t="s">
        <v>319</v>
      </c>
      <c r="C165" s="95"/>
      <c r="D165" s="95"/>
      <c r="E165" s="39">
        <f t="shared" ref="E165:AJ165" si="1166">SUM(E166:E166)</f>
        <v>815.5</v>
      </c>
      <c r="F165" s="39">
        <f t="shared" si="1166"/>
        <v>0</v>
      </c>
      <c r="G165" s="39">
        <f t="shared" si="1166"/>
        <v>766.9</v>
      </c>
      <c r="H165" s="39">
        <f t="shared" si="1166"/>
        <v>40.4</v>
      </c>
      <c r="I165" s="39">
        <f t="shared" si="1166"/>
        <v>8.1999999999999993</v>
      </c>
      <c r="J165" s="39">
        <f t="shared" si="1166"/>
        <v>0</v>
      </c>
      <c r="K165" s="39">
        <f t="shared" si="1166"/>
        <v>0</v>
      </c>
      <c r="L165" s="39">
        <f t="shared" si="1166"/>
        <v>0</v>
      </c>
      <c r="M165" s="39">
        <f t="shared" si="1166"/>
        <v>0</v>
      </c>
      <c r="N165" s="39">
        <f t="shared" si="1166"/>
        <v>0</v>
      </c>
      <c r="O165" s="39">
        <f t="shared" si="1166"/>
        <v>0</v>
      </c>
      <c r="P165" s="39">
        <f t="shared" si="1166"/>
        <v>0</v>
      </c>
      <c r="Q165" s="39">
        <f t="shared" si="1166"/>
        <v>0</v>
      </c>
      <c r="R165" s="39">
        <f t="shared" si="1166"/>
        <v>0</v>
      </c>
      <c r="S165" s="39">
        <f t="shared" si="1166"/>
        <v>0</v>
      </c>
      <c r="T165" s="39">
        <f t="shared" si="1166"/>
        <v>815.5</v>
      </c>
      <c r="U165" s="39">
        <f t="shared" si="1166"/>
        <v>0</v>
      </c>
      <c r="V165" s="39">
        <f t="shared" si="1166"/>
        <v>766.9</v>
      </c>
      <c r="W165" s="39">
        <f t="shared" si="1166"/>
        <v>40.4</v>
      </c>
      <c r="X165" s="39">
        <f t="shared" si="1166"/>
        <v>8.1999999999999993</v>
      </c>
      <c r="Y165" s="39">
        <f t="shared" si="1166"/>
        <v>0</v>
      </c>
      <c r="Z165" s="39">
        <f t="shared" si="1166"/>
        <v>0</v>
      </c>
      <c r="AA165" s="39">
        <f t="shared" si="1166"/>
        <v>0</v>
      </c>
      <c r="AB165" s="39">
        <f t="shared" si="1166"/>
        <v>0</v>
      </c>
      <c r="AC165" s="39">
        <f t="shared" si="1166"/>
        <v>0</v>
      </c>
      <c r="AD165" s="39">
        <f t="shared" si="1166"/>
        <v>0</v>
      </c>
      <c r="AE165" s="39">
        <f t="shared" si="1166"/>
        <v>0</v>
      </c>
      <c r="AF165" s="39">
        <f t="shared" si="1166"/>
        <v>0</v>
      </c>
      <c r="AG165" s="39">
        <f t="shared" si="1166"/>
        <v>0</v>
      </c>
      <c r="AH165" s="39">
        <f t="shared" si="1166"/>
        <v>0</v>
      </c>
      <c r="AI165" s="39">
        <f t="shared" si="1166"/>
        <v>0</v>
      </c>
      <c r="AJ165" s="39">
        <f t="shared" si="1166"/>
        <v>0</v>
      </c>
      <c r="AK165" s="39">
        <f t="shared" ref="AK165:BL165" si="1167">SUM(AK166:AK166)</f>
        <v>0</v>
      </c>
      <c r="AL165" s="39">
        <f t="shared" si="1167"/>
        <v>0</v>
      </c>
      <c r="AM165" s="39">
        <f t="shared" si="1167"/>
        <v>0</v>
      </c>
      <c r="AN165" s="39">
        <f t="shared" si="1167"/>
        <v>0</v>
      </c>
      <c r="AO165" s="39">
        <f t="shared" si="1167"/>
        <v>0</v>
      </c>
      <c r="AP165" s="39">
        <f t="shared" si="1167"/>
        <v>0</v>
      </c>
      <c r="AQ165" s="39">
        <f t="shared" si="1167"/>
        <v>0</v>
      </c>
      <c r="AR165" s="39">
        <f t="shared" si="1167"/>
        <v>0</v>
      </c>
      <c r="AS165" s="39">
        <f t="shared" si="1167"/>
        <v>0</v>
      </c>
      <c r="AT165" s="39">
        <f t="shared" si="1167"/>
        <v>0</v>
      </c>
      <c r="AU165" s="39">
        <f t="shared" si="1167"/>
        <v>0</v>
      </c>
      <c r="AV165" s="39">
        <f t="shared" si="1167"/>
        <v>0</v>
      </c>
      <c r="AW165" s="39">
        <f t="shared" si="1167"/>
        <v>0</v>
      </c>
      <c r="AX165" s="39">
        <f t="shared" si="1167"/>
        <v>0</v>
      </c>
      <c r="AY165" s="39">
        <f t="shared" si="1167"/>
        <v>0</v>
      </c>
      <c r="AZ165" s="39">
        <f t="shared" si="1167"/>
        <v>0</v>
      </c>
      <c r="BA165" s="39">
        <f t="shared" si="1167"/>
        <v>0</v>
      </c>
      <c r="BB165" s="39">
        <f t="shared" si="1167"/>
        <v>0</v>
      </c>
      <c r="BC165" s="39">
        <f t="shared" si="1167"/>
        <v>0</v>
      </c>
      <c r="BD165" s="39">
        <f t="shared" si="1167"/>
        <v>0</v>
      </c>
      <c r="BE165" s="39">
        <f t="shared" si="1167"/>
        <v>0</v>
      </c>
      <c r="BF165" s="39">
        <f t="shared" si="1167"/>
        <v>0</v>
      </c>
      <c r="BG165" s="39">
        <f t="shared" si="1167"/>
        <v>0</v>
      </c>
      <c r="BH165" s="39">
        <f t="shared" si="1167"/>
        <v>0</v>
      </c>
      <c r="BI165" s="39">
        <f t="shared" si="1167"/>
        <v>0</v>
      </c>
      <c r="BJ165" s="39">
        <f t="shared" si="1167"/>
        <v>0</v>
      </c>
      <c r="BK165" s="39">
        <f t="shared" si="1167"/>
        <v>0</v>
      </c>
      <c r="BL165" s="39">
        <f t="shared" si="1167"/>
        <v>0</v>
      </c>
    </row>
    <row r="166" spans="1:64" ht="50.25" customHeight="1" x14ac:dyDescent="0.25">
      <c r="A166" s="28" t="s">
        <v>318</v>
      </c>
      <c r="B166" s="12" t="s">
        <v>320</v>
      </c>
      <c r="C166" s="30" t="s">
        <v>24</v>
      </c>
      <c r="D166" s="30" t="s">
        <v>94</v>
      </c>
      <c r="E166" s="31">
        <f t="shared" ref="E166" si="1168">J166+O166+T166+Y166+AD166+AI166+AN166+AS166+AX166</f>
        <v>815.5</v>
      </c>
      <c r="F166" s="31">
        <f t="shared" ref="F166" si="1169">K166+P166+U166+Z166+AE166+AJ166+AO166+AT166+AY166</f>
        <v>0</v>
      </c>
      <c r="G166" s="31">
        <f t="shared" ref="G166" si="1170">L166+Q166+V166+AA166+AF166+AK166+AP166+AU166+AZ166</f>
        <v>766.9</v>
      </c>
      <c r="H166" s="31">
        <f t="shared" ref="H166" si="1171">M166+R166+W166+AB166+AG166+AL166+AQ166+AV166+BA166</f>
        <v>40.4</v>
      </c>
      <c r="I166" s="31">
        <f t="shared" ref="I166" si="1172">N166+S166+X166+AC166+AH166+AM166+AR166+AW166+BB166</f>
        <v>8.1999999999999993</v>
      </c>
      <c r="J166" s="53">
        <f>SUM(L166:N166)</f>
        <v>0</v>
      </c>
      <c r="K166" s="40">
        <v>0</v>
      </c>
      <c r="L166" s="40">
        <v>0</v>
      </c>
      <c r="M166" s="53">
        <v>0</v>
      </c>
      <c r="N166" s="53">
        <v>0</v>
      </c>
      <c r="O166" s="46">
        <f t="shared" ref="O166" si="1173">SUM(P166:S166)</f>
        <v>0</v>
      </c>
      <c r="P166" s="47">
        <v>0</v>
      </c>
      <c r="Q166" s="40">
        <v>0</v>
      </c>
      <c r="R166" s="40">
        <v>0</v>
      </c>
      <c r="S166" s="40">
        <v>0</v>
      </c>
      <c r="T166" s="48">
        <f t="shared" ref="T166" si="1174">SUM(U166:X166)</f>
        <v>815.5</v>
      </c>
      <c r="U166" s="47">
        <v>0</v>
      </c>
      <c r="V166" s="41">
        <v>766.9</v>
      </c>
      <c r="W166" s="41">
        <v>40.4</v>
      </c>
      <c r="X166" s="41">
        <v>8.1999999999999993</v>
      </c>
      <c r="Y166" s="60">
        <f t="shared" ref="Y166" si="1175">SUM(Z166:AC166)</f>
        <v>0</v>
      </c>
      <c r="Z166" s="47">
        <v>0</v>
      </c>
      <c r="AA166" s="40">
        <v>0</v>
      </c>
      <c r="AB166" s="41">
        <v>0</v>
      </c>
      <c r="AC166" s="40">
        <v>0</v>
      </c>
      <c r="AD166" s="46">
        <f t="shared" ref="AD166" si="1176">SUM(AE166:AH166)</f>
        <v>0</v>
      </c>
      <c r="AE166" s="47">
        <v>0</v>
      </c>
      <c r="AF166" s="40">
        <v>0</v>
      </c>
      <c r="AG166" s="40">
        <v>0</v>
      </c>
      <c r="AH166" s="40">
        <v>0</v>
      </c>
      <c r="AI166" s="46">
        <f t="shared" ref="AI166" si="1177">SUM(AJ166:AM166)</f>
        <v>0</v>
      </c>
      <c r="AJ166" s="47">
        <v>0</v>
      </c>
      <c r="AK166" s="40">
        <v>0</v>
      </c>
      <c r="AL166" s="40">
        <v>0</v>
      </c>
      <c r="AM166" s="40">
        <v>0</v>
      </c>
      <c r="AN166" s="46">
        <f t="shared" ref="AN166" si="1178">SUM(AO166:AR166)</f>
        <v>0</v>
      </c>
      <c r="AO166" s="47">
        <v>0</v>
      </c>
      <c r="AP166" s="40">
        <v>0</v>
      </c>
      <c r="AQ166" s="40">
        <v>0</v>
      </c>
      <c r="AR166" s="40">
        <v>0</v>
      </c>
      <c r="AS166" s="46">
        <f t="shared" ref="AS166" si="1179">SUM(AT166:AW166)</f>
        <v>0</v>
      </c>
      <c r="AT166" s="47">
        <v>0</v>
      </c>
      <c r="AU166" s="40">
        <v>0</v>
      </c>
      <c r="AV166" s="40">
        <v>0</v>
      </c>
      <c r="AW166" s="40">
        <v>0</v>
      </c>
      <c r="AX166" s="46">
        <f t="shared" ref="AX166" si="1180">SUM(AY166:BB166)</f>
        <v>0</v>
      </c>
      <c r="AY166" s="47">
        <v>0</v>
      </c>
      <c r="AZ166" s="40">
        <v>0</v>
      </c>
      <c r="BA166" s="40">
        <v>0</v>
      </c>
      <c r="BB166" s="40">
        <v>0</v>
      </c>
      <c r="BC166" s="46">
        <f t="shared" ref="BC166" si="1181">SUM(BD166:BG166)</f>
        <v>0</v>
      </c>
      <c r="BD166" s="47">
        <v>0</v>
      </c>
      <c r="BE166" s="40">
        <v>0</v>
      </c>
      <c r="BF166" s="40">
        <v>0</v>
      </c>
      <c r="BG166" s="40">
        <v>0</v>
      </c>
      <c r="BH166" s="46">
        <f t="shared" ref="BH166" si="1182">SUM(BI166:BL166)</f>
        <v>0</v>
      </c>
      <c r="BI166" s="47">
        <v>0</v>
      </c>
      <c r="BJ166" s="40">
        <v>0</v>
      </c>
      <c r="BK166" s="40">
        <v>0</v>
      </c>
      <c r="BL166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65:D165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58:D158"/>
    <mergeCell ref="B32:D32"/>
    <mergeCell ref="B34:D34"/>
    <mergeCell ref="B155:D155"/>
    <mergeCell ref="B31:D31"/>
    <mergeCell ref="B90:D90"/>
    <mergeCell ref="B36:D36"/>
    <mergeCell ref="B105:D105"/>
    <mergeCell ref="B111:D111"/>
    <mergeCell ref="B116:D116"/>
    <mergeCell ref="B150:D150"/>
    <mergeCell ref="B106:D106"/>
    <mergeCell ref="B37:D37"/>
    <mergeCell ref="B74:D74"/>
    <mergeCell ref="B86:D86"/>
    <mergeCell ref="B87:D87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5" max="63" man="1"/>
    <brk id="110" max="63" man="1"/>
  </rowBreaks>
  <colBreaks count="1" manualBreakCount="1">
    <brk id="29" max="1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2024-07-02T12:07:50Z</cp:lastPrinted>
  <dcterms:created xsi:type="dcterms:W3CDTF">2019-10-14T07:16:42Z</dcterms:created>
  <dcterms:modified xsi:type="dcterms:W3CDTF">2025-01-16T08:12:23Z</dcterms:modified>
</cp:coreProperties>
</file>