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энергетики с 2021 г\Изменения 2025 г\январь 2025\"/>
    </mc:Choice>
  </mc:AlternateContent>
  <bookViews>
    <workbookView xWindow="0" yWindow="1200" windowWidth="28800" windowHeight="1114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2-ТЭО'!$A$1:$BG$88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1" i="1" l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AD22" i="1"/>
  <c r="BC22" i="1"/>
  <c r="AX22" i="1"/>
  <c r="AS22" i="1"/>
  <c r="AN22" i="1"/>
  <c r="AI22" i="1"/>
  <c r="Y22" i="1"/>
  <c r="X22" i="1"/>
  <c r="I22" i="1" s="1"/>
  <c r="W22" i="1"/>
  <c r="H22" i="1" s="1"/>
  <c r="T22" i="1"/>
  <c r="O22" i="1"/>
  <c r="J22" i="1"/>
  <c r="G22" i="1"/>
  <c r="F22" i="1"/>
  <c r="AD21" i="1"/>
  <c r="BC21" i="1"/>
  <c r="AX21" i="1"/>
  <c r="AS21" i="1"/>
  <c r="AN21" i="1"/>
  <c r="AI21" i="1"/>
  <c r="Y21" i="1"/>
  <c r="X21" i="1"/>
  <c r="I21" i="1" s="1"/>
  <c r="W21" i="1"/>
  <c r="H21" i="1" s="1"/>
  <c r="T21" i="1"/>
  <c r="O21" i="1"/>
  <c r="J21" i="1"/>
  <c r="G21" i="1"/>
  <c r="F21" i="1"/>
  <c r="BB23" i="1"/>
  <c r="BC23" i="1"/>
  <c r="BD23" i="1"/>
  <c r="BE23" i="1"/>
  <c r="BF23" i="1"/>
  <c r="BG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C82" i="1"/>
  <c r="AX82" i="1"/>
  <c r="AS82" i="1"/>
  <c r="AN82" i="1"/>
  <c r="AI82" i="1"/>
  <c r="AD82" i="1"/>
  <c r="Y82" i="1"/>
  <c r="V82" i="1"/>
  <c r="T82" i="1" s="1"/>
  <c r="O82" i="1"/>
  <c r="E82" i="1" s="1"/>
  <c r="J82" i="1"/>
  <c r="I82" i="1"/>
  <c r="H82" i="1"/>
  <c r="BC81" i="1"/>
  <c r="AX81" i="1"/>
  <c r="AS81" i="1"/>
  <c r="AN81" i="1"/>
  <c r="AI81" i="1"/>
  <c r="Y81" i="1"/>
  <c r="V81" i="1"/>
  <c r="G81" i="1" s="1"/>
  <c r="O81" i="1"/>
  <c r="J81" i="1"/>
  <c r="I81" i="1"/>
  <c r="H81" i="1"/>
  <c r="E22" i="1" l="1"/>
  <c r="E21" i="1"/>
  <c r="G82" i="1"/>
  <c r="T81" i="1"/>
  <c r="E81" i="1" s="1"/>
  <c r="E23" i="1" s="1"/>
  <c r="AC71" i="1"/>
  <c r="AB71" i="1"/>
  <c r="AA71" i="1"/>
  <c r="AA70" i="1"/>
  <c r="AB68" i="1"/>
  <c r="AA68" i="1"/>
  <c r="H14" i="2"/>
  <c r="H17" i="2" l="1"/>
  <c r="BC80" i="1" l="1"/>
  <c r="AX80" i="1"/>
  <c r="AS80" i="1"/>
  <c r="AN80" i="1"/>
  <c r="AI80" i="1"/>
  <c r="AD80" i="1"/>
  <c r="Y80" i="1"/>
  <c r="O80" i="1"/>
  <c r="J80" i="1"/>
  <c r="I80" i="1"/>
  <c r="H80" i="1"/>
  <c r="AD76" i="1" l="1"/>
  <c r="AI76" i="1"/>
  <c r="AN76" i="1"/>
  <c r="AS76" i="1"/>
  <c r="AX76" i="1"/>
  <c r="BC76" i="1"/>
  <c r="H76" i="1"/>
  <c r="I76" i="1"/>
  <c r="J76" i="1"/>
  <c r="O76" i="1"/>
  <c r="Y76" i="1"/>
  <c r="AD77" i="1"/>
  <c r="AI77" i="1"/>
  <c r="AN77" i="1"/>
  <c r="AS77" i="1"/>
  <c r="AX77" i="1"/>
  <c r="BC77" i="1"/>
  <c r="J77" i="1"/>
  <c r="O77" i="1"/>
  <c r="I77" i="1"/>
  <c r="H77" i="1"/>
  <c r="Y77" i="1"/>
  <c r="H78" i="1" l="1"/>
  <c r="AD74" i="1"/>
  <c r="AI74" i="1"/>
  <c r="AN74" i="1"/>
  <c r="AS74" i="1"/>
  <c r="AX74" i="1"/>
  <c r="BC74" i="1"/>
  <c r="AD75" i="1"/>
  <c r="AI75" i="1"/>
  <c r="AN75" i="1"/>
  <c r="AS75" i="1"/>
  <c r="AX75" i="1"/>
  <c r="BC75" i="1"/>
  <c r="J74" i="1"/>
  <c r="O74" i="1"/>
  <c r="J75" i="1"/>
  <c r="O75" i="1"/>
  <c r="Y74" i="1"/>
  <c r="Y75" i="1"/>
  <c r="J78" i="1"/>
  <c r="O78" i="1"/>
  <c r="Y78" i="1"/>
  <c r="AD78" i="1"/>
  <c r="AI78" i="1"/>
  <c r="AN78" i="1"/>
  <c r="H74" i="1"/>
  <c r="I74" i="1"/>
  <c r="H75" i="1"/>
  <c r="I75" i="1"/>
  <c r="J79" i="1"/>
  <c r="O79" i="1"/>
  <c r="AS78" i="1"/>
  <c r="AX78" i="1"/>
  <c r="BC78" i="1"/>
  <c r="AD79" i="1"/>
  <c r="AI79" i="1"/>
  <c r="AN79" i="1"/>
  <c r="AS79" i="1"/>
  <c r="AX79" i="1"/>
  <c r="BC79" i="1"/>
  <c r="Y79" i="1"/>
  <c r="I78" i="1"/>
  <c r="H79" i="1"/>
  <c r="I79" i="1"/>
  <c r="BC73" i="1" l="1"/>
  <c r="AX73" i="1"/>
  <c r="AS73" i="1"/>
  <c r="AN73" i="1"/>
  <c r="AI73" i="1"/>
  <c r="AD73" i="1"/>
  <c r="Y73" i="1"/>
  <c r="O73" i="1"/>
  <c r="J73" i="1"/>
  <c r="I73" i="1"/>
  <c r="H73" i="1"/>
  <c r="F73" i="1"/>
  <c r="BC20" i="1" l="1"/>
  <c r="AX20" i="1"/>
  <c r="AS20" i="1"/>
  <c r="AN20" i="1"/>
  <c r="AI20" i="1"/>
  <c r="AD20" i="1"/>
  <c r="Y20" i="1"/>
  <c r="X20" i="1"/>
  <c r="I20" i="1" s="1"/>
  <c r="W20" i="1"/>
  <c r="O20" i="1"/>
  <c r="J20" i="1"/>
  <c r="H20" i="1"/>
  <c r="G20" i="1"/>
  <c r="F20" i="1"/>
  <c r="BC72" i="1"/>
  <c r="AX72" i="1"/>
  <c r="AS72" i="1"/>
  <c r="AN72" i="1"/>
  <c r="AI72" i="1"/>
  <c r="AD72" i="1"/>
  <c r="Y72" i="1"/>
  <c r="O72" i="1"/>
  <c r="J72" i="1"/>
  <c r="I72" i="1"/>
  <c r="H72" i="1"/>
  <c r="F72" i="1"/>
  <c r="T20" i="1" l="1"/>
  <c r="E20" i="1" s="1"/>
  <c r="BC71" i="1" l="1"/>
  <c r="AX71" i="1"/>
  <c r="AS71" i="1"/>
  <c r="AN71" i="1"/>
  <c r="AI71" i="1"/>
  <c r="AD71" i="1"/>
  <c r="Y71" i="1"/>
  <c r="O71" i="1"/>
  <c r="J71" i="1"/>
  <c r="I71" i="1"/>
  <c r="H71" i="1"/>
  <c r="F71" i="1"/>
  <c r="BC70" i="1"/>
  <c r="AX70" i="1"/>
  <c r="AS70" i="1"/>
  <c r="AN70" i="1"/>
  <c r="AI70" i="1"/>
  <c r="AD70" i="1"/>
  <c r="Y70" i="1"/>
  <c r="O70" i="1"/>
  <c r="J70" i="1"/>
  <c r="I70" i="1"/>
  <c r="H70" i="1"/>
  <c r="F70" i="1"/>
  <c r="BC69" i="1"/>
  <c r="AX69" i="1"/>
  <c r="AS69" i="1"/>
  <c r="AN69" i="1"/>
  <c r="AI69" i="1"/>
  <c r="AD69" i="1"/>
  <c r="Y69" i="1"/>
  <c r="O69" i="1"/>
  <c r="J69" i="1"/>
  <c r="I69" i="1"/>
  <c r="H69" i="1"/>
  <c r="F69" i="1"/>
  <c r="BC68" i="1"/>
  <c r="AX68" i="1"/>
  <c r="AS68" i="1"/>
  <c r="AN68" i="1"/>
  <c r="AI68" i="1"/>
  <c r="AD68" i="1"/>
  <c r="Y68" i="1"/>
  <c r="O68" i="1"/>
  <c r="J68" i="1"/>
  <c r="I68" i="1"/>
  <c r="H68" i="1"/>
  <c r="F68" i="1"/>
  <c r="BC19" i="1" l="1"/>
  <c r="AX19" i="1"/>
  <c r="AS19" i="1"/>
  <c r="AN19" i="1"/>
  <c r="AI19" i="1"/>
  <c r="AD19" i="1"/>
  <c r="Y19" i="1"/>
  <c r="X19" i="1"/>
  <c r="I19" i="1" s="1"/>
  <c r="W19" i="1"/>
  <c r="O19" i="1"/>
  <c r="J19" i="1"/>
  <c r="H19" i="1"/>
  <c r="G19" i="1"/>
  <c r="F19" i="1"/>
  <c r="T19" i="1" l="1"/>
  <c r="E19" i="1" s="1"/>
  <c r="BC64" i="1"/>
  <c r="AX64" i="1"/>
  <c r="AS64" i="1"/>
  <c r="AN64" i="1"/>
  <c r="AI64" i="1"/>
  <c r="AD64" i="1"/>
  <c r="Y64" i="1"/>
  <c r="I64" i="1"/>
  <c r="H64" i="1"/>
  <c r="O64" i="1"/>
  <c r="J64" i="1"/>
  <c r="G64" i="1"/>
  <c r="F64" i="1"/>
  <c r="BC63" i="1"/>
  <c r="AX63" i="1"/>
  <c r="AS63" i="1"/>
  <c r="AN63" i="1"/>
  <c r="AI63" i="1"/>
  <c r="AD63" i="1"/>
  <c r="Y63" i="1"/>
  <c r="H63" i="1"/>
  <c r="T63" i="1"/>
  <c r="O63" i="1"/>
  <c r="J63" i="1"/>
  <c r="I63" i="1"/>
  <c r="F63" i="1"/>
  <c r="BC62" i="1"/>
  <c r="AX62" i="1"/>
  <c r="AS62" i="1"/>
  <c r="AN62" i="1"/>
  <c r="AI62" i="1"/>
  <c r="AD62" i="1"/>
  <c r="Y62" i="1"/>
  <c r="I62" i="1"/>
  <c r="T62" i="1"/>
  <c r="O62" i="1"/>
  <c r="J62" i="1"/>
  <c r="G62" i="1"/>
  <c r="F62" i="1"/>
  <c r="X61" i="1"/>
  <c r="W61" i="1"/>
  <c r="V61" i="1"/>
  <c r="X60" i="1"/>
  <c r="W60" i="1"/>
  <c r="V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E63" i="1" l="1"/>
  <c r="T64" i="1"/>
  <c r="E64" i="1" s="1"/>
  <c r="G63" i="1"/>
  <c r="E62" i="1"/>
  <c r="H62" i="1"/>
  <c r="X18" i="1" l="1"/>
  <c r="W18" i="1"/>
  <c r="Y18" i="1"/>
  <c r="T18" i="1" l="1"/>
  <c r="BC18" i="1"/>
  <c r="AX18" i="1"/>
  <c r="AS18" i="1"/>
  <c r="AN18" i="1"/>
  <c r="AI18" i="1"/>
  <c r="AD18" i="1"/>
  <c r="O18" i="1"/>
  <c r="J18" i="1"/>
  <c r="I18" i="1"/>
  <c r="H18" i="1"/>
  <c r="G18" i="1"/>
  <c r="F18" i="1"/>
  <c r="BC67" i="1"/>
  <c r="AX67" i="1"/>
  <c r="AS67" i="1"/>
  <c r="AN67" i="1"/>
  <c r="AI67" i="1"/>
  <c r="AD67" i="1"/>
  <c r="Y67" i="1"/>
  <c r="O67" i="1"/>
  <c r="J67" i="1"/>
  <c r="I67" i="1"/>
  <c r="H67" i="1"/>
  <c r="F67" i="1"/>
  <c r="E18" i="1" l="1"/>
  <c r="BC66" i="1" l="1"/>
  <c r="AX66" i="1"/>
  <c r="AS66" i="1"/>
  <c r="AN66" i="1"/>
  <c r="AI66" i="1"/>
  <c r="AD66" i="1"/>
  <c r="Y66" i="1"/>
  <c r="O66" i="1"/>
  <c r="J66" i="1"/>
  <c r="I66" i="1"/>
  <c r="H66" i="1"/>
  <c r="F66" i="1"/>
  <c r="BC88" i="1" l="1"/>
  <c r="AX88" i="1"/>
  <c r="AS88" i="1"/>
  <c r="AN88" i="1"/>
  <c r="AI88" i="1"/>
  <c r="AD88" i="1"/>
  <c r="Y88" i="1"/>
  <c r="T88" i="1"/>
  <c r="O88" i="1"/>
  <c r="J88" i="1"/>
  <c r="I88" i="1"/>
  <c r="H88" i="1"/>
  <c r="G88" i="1"/>
  <c r="F88" i="1"/>
  <c r="E88" i="1" l="1"/>
  <c r="Y84" i="1" l="1"/>
  <c r="BC84" i="1"/>
  <c r="AX84" i="1"/>
  <c r="AS84" i="1"/>
  <c r="AN84" i="1"/>
  <c r="AI84" i="1"/>
  <c r="AD84" i="1"/>
  <c r="T84" i="1"/>
  <c r="O84" i="1"/>
  <c r="J84" i="1"/>
  <c r="I84" i="1"/>
  <c r="H84" i="1"/>
  <c r="G84" i="1"/>
  <c r="F84" i="1"/>
  <c r="E84" i="1" l="1"/>
  <c r="BC87" i="1"/>
  <c r="AX87" i="1"/>
  <c r="AS87" i="1"/>
  <c r="AN87" i="1"/>
  <c r="AI87" i="1"/>
  <c r="AD87" i="1"/>
  <c r="Y87" i="1"/>
  <c r="T87" i="1"/>
  <c r="O87" i="1"/>
  <c r="J87" i="1"/>
  <c r="I87" i="1"/>
  <c r="H87" i="1"/>
  <c r="G87" i="1"/>
  <c r="F87" i="1"/>
  <c r="BC86" i="1"/>
  <c r="AX86" i="1"/>
  <c r="AS86" i="1"/>
  <c r="AN86" i="1"/>
  <c r="AN85" i="1" s="1"/>
  <c r="AN83" i="1" s="1"/>
  <c r="AI86" i="1"/>
  <c r="AD86" i="1"/>
  <c r="Y86" i="1"/>
  <c r="T86" i="1"/>
  <c r="T85" i="1" s="1"/>
  <c r="T83" i="1" s="1"/>
  <c r="O86" i="1"/>
  <c r="J86" i="1"/>
  <c r="I86" i="1"/>
  <c r="H86" i="1"/>
  <c r="G86" i="1"/>
  <c r="F86" i="1"/>
  <c r="BG85" i="1"/>
  <c r="BG83" i="1" s="1"/>
  <c r="BF85" i="1"/>
  <c r="BF83" i="1" s="1"/>
  <c r="BE85" i="1"/>
  <c r="BE83" i="1" s="1"/>
  <c r="BD85" i="1"/>
  <c r="BD83" i="1" s="1"/>
  <c r="BB85" i="1"/>
  <c r="BB83" i="1" s="1"/>
  <c r="BA85" i="1"/>
  <c r="BA83" i="1" s="1"/>
  <c r="AZ85" i="1"/>
  <c r="AZ83" i="1" s="1"/>
  <c r="AY85" i="1"/>
  <c r="AY83" i="1" s="1"/>
  <c r="AW85" i="1"/>
  <c r="AW83" i="1" s="1"/>
  <c r="AV85" i="1"/>
  <c r="AV83" i="1" s="1"/>
  <c r="AU85" i="1"/>
  <c r="AU83" i="1" s="1"/>
  <c r="AT85" i="1"/>
  <c r="AT83" i="1" s="1"/>
  <c r="AR85" i="1"/>
  <c r="AR83" i="1" s="1"/>
  <c r="AQ85" i="1"/>
  <c r="AQ83" i="1" s="1"/>
  <c r="AP85" i="1"/>
  <c r="AP83" i="1" s="1"/>
  <c r="AO85" i="1"/>
  <c r="AO83" i="1" s="1"/>
  <c r="AM85" i="1"/>
  <c r="AM83" i="1" s="1"/>
  <c r="AL85" i="1"/>
  <c r="AL83" i="1" s="1"/>
  <c r="AK85" i="1"/>
  <c r="AK83" i="1" s="1"/>
  <c r="AJ85" i="1"/>
  <c r="AJ83" i="1" s="1"/>
  <c r="AH85" i="1"/>
  <c r="AH83" i="1" s="1"/>
  <c r="AG85" i="1"/>
  <c r="AG83" i="1" s="1"/>
  <c r="AF85" i="1"/>
  <c r="AF83" i="1" s="1"/>
  <c r="AE85" i="1"/>
  <c r="AE83" i="1" s="1"/>
  <c r="AC85" i="1"/>
  <c r="AC83" i="1" s="1"/>
  <c r="AB85" i="1"/>
  <c r="AB83" i="1" s="1"/>
  <c r="AA85" i="1"/>
  <c r="AA83" i="1" s="1"/>
  <c r="Z85" i="1"/>
  <c r="Z83" i="1" s="1"/>
  <c r="X85" i="1"/>
  <c r="X83" i="1" s="1"/>
  <c r="W85" i="1"/>
  <c r="W83" i="1" s="1"/>
  <c r="V85" i="1"/>
  <c r="U85" i="1"/>
  <c r="U83" i="1" s="1"/>
  <c r="S85" i="1"/>
  <c r="S83" i="1" s="1"/>
  <c r="R85" i="1"/>
  <c r="R83" i="1" s="1"/>
  <c r="Q85" i="1"/>
  <c r="Q83" i="1" s="1"/>
  <c r="P85" i="1"/>
  <c r="P83" i="1" s="1"/>
  <c r="N85" i="1"/>
  <c r="N83" i="1" s="1"/>
  <c r="M85" i="1"/>
  <c r="M83" i="1" s="1"/>
  <c r="L85" i="1"/>
  <c r="L83" i="1" s="1"/>
  <c r="K85" i="1"/>
  <c r="K83" i="1" s="1"/>
  <c r="V83" i="1" l="1"/>
  <c r="V79" i="1" s="1"/>
  <c r="T79" i="1" s="1"/>
  <c r="E79" i="1" s="1"/>
  <c r="V80" i="1"/>
  <c r="G79" i="1"/>
  <c r="I85" i="1"/>
  <c r="I83" i="1" s="1"/>
  <c r="Y85" i="1"/>
  <c r="Y83" i="1" s="1"/>
  <c r="AS85" i="1"/>
  <c r="AS83" i="1" s="1"/>
  <c r="G85" i="1"/>
  <c r="G83" i="1" s="1"/>
  <c r="O85" i="1"/>
  <c r="O83" i="1" s="1"/>
  <c r="AI85" i="1"/>
  <c r="AI83" i="1" s="1"/>
  <c r="BC85" i="1"/>
  <c r="BC83" i="1" s="1"/>
  <c r="E87" i="1"/>
  <c r="E86" i="1"/>
  <c r="F85" i="1"/>
  <c r="F83" i="1" s="1"/>
  <c r="AD85" i="1"/>
  <c r="AD83" i="1" s="1"/>
  <c r="AX85" i="1"/>
  <c r="AX83" i="1" s="1"/>
  <c r="H85" i="1"/>
  <c r="H83" i="1" s="1"/>
  <c r="J85" i="1"/>
  <c r="J83" i="1" s="1"/>
  <c r="K10" i="1"/>
  <c r="L10" i="1"/>
  <c r="N10" i="1"/>
  <c r="P10" i="1"/>
  <c r="U10" i="1"/>
  <c r="W10" i="1"/>
  <c r="X10" i="1"/>
  <c r="BC65" i="1"/>
  <c r="AX65" i="1"/>
  <c r="AS65" i="1"/>
  <c r="AN65" i="1"/>
  <c r="AI65" i="1"/>
  <c r="AD65" i="1"/>
  <c r="Y65" i="1"/>
  <c r="O65" i="1"/>
  <c r="J65" i="1"/>
  <c r="I65" i="1"/>
  <c r="H65" i="1"/>
  <c r="F65" i="1"/>
  <c r="V78" i="1" l="1"/>
  <c r="T78" i="1" s="1"/>
  <c r="E78" i="1" s="1"/>
  <c r="T80" i="1"/>
  <c r="E80" i="1" s="1"/>
  <c r="G80" i="1"/>
  <c r="E85" i="1"/>
  <c r="E83" i="1" s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G78" i="1" l="1"/>
  <c r="V77" i="1"/>
  <c r="G77" i="1" s="1"/>
  <c r="V76" i="1"/>
  <c r="T77" i="1"/>
  <c r="E77" i="1" s="1"/>
  <c r="E59" i="1"/>
  <c r="E54" i="1"/>
  <c r="E55" i="1"/>
  <c r="E61" i="1"/>
  <c r="E56" i="1"/>
  <c r="E57" i="1"/>
  <c r="E58" i="1"/>
  <c r="E60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T76" i="1" l="1"/>
  <c r="E76" i="1" s="1"/>
  <c r="G76" i="1"/>
  <c r="V75" i="1"/>
  <c r="E53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24" i="1"/>
  <c r="V74" i="1" l="1"/>
  <c r="T75" i="1"/>
  <c r="E75" i="1" s="1"/>
  <c r="G75" i="1"/>
  <c r="BC52" i="1"/>
  <c r="AX52" i="1"/>
  <c r="AS52" i="1"/>
  <c r="AN52" i="1"/>
  <c r="AI52" i="1"/>
  <c r="AD52" i="1"/>
  <c r="Y52" i="1"/>
  <c r="O52" i="1"/>
  <c r="J52" i="1"/>
  <c r="I52" i="1"/>
  <c r="H52" i="1"/>
  <c r="G52" i="1"/>
  <c r="F52" i="1"/>
  <c r="BC51" i="1"/>
  <c r="AX51" i="1"/>
  <c r="AS51" i="1"/>
  <c r="AN51" i="1"/>
  <c r="AI51" i="1"/>
  <c r="AD51" i="1"/>
  <c r="Y51" i="1"/>
  <c r="O51" i="1"/>
  <c r="J51" i="1"/>
  <c r="I51" i="1"/>
  <c r="H51" i="1"/>
  <c r="G51" i="1"/>
  <c r="F51" i="1"/>
  <c r="BC50" i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S45" i="1"/>
  <c r="R45" i="1"/>
  <c r="Q45" i="1"/>
  <c r="S44" i="1"/>
  <c r="R44" i="1"/>
  <c r="Q44" i="1"/>
  <c r="S43" i="1"/>
  <c r="R43" i="1"/>
  <c r="Q43" i="1"/>
  <c r="V73" i="1" l="1"/>
  <c r="T74" i="1"/>
  <c r="E74" i="1" s="1"/>
  <c r="G74" i="1"/>
  <c r="Q10" i="1"/>
  <c r="E52" i="1"/>
  <c r="E49" i="1"/>
  <c r="E51" i="1"/>
  <c r="E50" i="1"/>
  <c r="E48" i="1"/>
  <c r="E47" i="1"/>
  <c r="S41" i="1"/>
  <c r="R41" i="1"/>
  <c r="V72" i="1" l="1"/>
  <c r="G73" i="1"/>
  <c r="T73" i="1"/>
  <c r="E73" i="1" s="1"/>
  <c r="S10" i="1"/>
  <c r="V71" i="1" l="1"/>
  <c r="T72" i="1"/>
  <c r="E72" i="1" s="1"/>
  <c r="G72" i="1"/>
  <c r="R10" i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F17" i="1"/>
  <c r="V70" i="1" l="1"/>
  <c r="G71" i="1"/>
  <c r="T71" i="1"/>
  <c r="E71" i="1" s="1"/>
  <c r="E1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V69" i="1" l="1"/>
  <c r="T70" i="1"/>
  <c r="E70" i="1" s="1"/>
  <c r="G70" i="1"/>
  <c r="E45" i="1"/>
  <c r="E46" i="1"/>
  <c r="E44" i="1"/>
  <c r="O41" i="1"/>
  <c r="O42" i="1"/>
  <c r="O43" i="1"/>
  <c r="BC43" i="1"/>
  <c r="AX43" i="1"/>
  <c r="AS43" i="1"/>
  <c r="AN43" i="1"/>
  <c r="AI43" i="1"/>
  <c r="AD43" i="1"/>
  <c r="Y43" i="1"/>
  <c r="J43" i="1"/>
  <c r="I43" i="1"/>
  <c r="H43" i="1"/>
  <c r="G43" i="1"/>
  <c r="F43" i="1"/>
  <c r="V68" i="1" l="1"/>
  <c r="G69" i="1"/>
  <c r="T69" i="1"/>
  <c r="E69" i="1" s="1"/>
  <c r="E43" i="1"/>
  <c r="T68" i="1" l="1"/>
  <c r="E68" i="1" s="1"/>
  <c r="G68" i="1"/>
  <c r="BC42" i="1"/>
  <c r="AX42" i="1"/>
  <c r="AS42" i="1"/>
  <c r="AN42" i="1"/>
  <c r="AI42" i="1"/>
  <c r="AD42" i="1"/>
  <c r="Y42" i="1"/>
  <c r="J42" i="1"/>
  <c r="I42" i="1"/>
  <c r="H42" i="1"/>
  <c r="G42" i="1"/>
  <c r="F42" i="1"/>
  <c r="E42" i="1" l="1"/>
  <c r="BC41" i="1"/>
  <c r="AX41" i="1"/>
  <c r="AS41" i="1"/>
  <c r="AN41" i="1"/>
  <c r="AI41" i="1"/>
  <c r="AD41" i="1"/>
  <c r="Y41" i="1"/>
  <c r="J41" i="1"/>
  <c r="I41" i="1"/>
  <c r="H41" i="1"/>
  <c r="G41" i="1"/>
  <c r="F41" i="1"/>
  <c r="E41" i="1" l="1"/>
  <c r="E10" i="2"/>
  <c r="M13" i="1" l="1"/>
  <c r="V67" i="1" l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BC39" i="1"/>
  <c r="AX39" i="1"/>
  <c r="AS39" i="1"/>
  <c r="AN39" i="1"/>
  <c r="AI39" i="1"/>
  <c r="AD39" i="1"/>
  <c r="Y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V66" i="1" l="1"/>
  <c r="T67" i="1"/>
  <c r="E67" i="1" s="1"/>
  <c r="G67" i="1"/>
  <c r="E34" i="1"/>
  <c r="E35" i="1"/>
  <c r="E40" i="1"/>
  <c r="E38" i="1"/>
  <c r="E32" i="1"/>
  <c r="E37" i="1"/>
  <c r="E39" i="1"/>
  <c r="E36" i="1"/>
  <c r="E33" i="1"/>
  <c r="M10" i="1"/>
  <c r="V65" i="1" l="1"/>
  <c r="G66" i="1"/>
  <c r="T66" i="1"/>
  <c r="E66" i="1" s="1"/>
  <c r="J31" i="1"/>
  <c r="BC31" i="1"/>
  <c r="AX31" i="1"/>
  <c r="AS31" i="1"/>
  <c r="AN31" i="1"/>
  <c r="AI31" i="1"/>
  <c r="AD31" i="1"/>
  <c r="Y31" i="1"/>
  <c r="O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BC29" i="1"/>
  <c r="AX29" i="1"/>
  <c r="AS29" i="1"/>
  <c r="AN29" i="1"/>
  <c r="AI29" i="1"/>
  <c r="AD29" i="1"/>
  <c r="Y29" i="1"/>
  <c r="O29" i="1"/>
  <c r="J29" i="1"/>
  <c r="I29" i="1"/>
  <c r="H29" i="1"/>
  <c r="G29" i="1"/>
  <c r="F29" i="1"/>
  <c r="V10" i="1" l="1"/>
  <c r="T65" i="1"/>
  <c r="G65" i="1"/>
  <c r="E30" i="1"/>
  <c r="E31" i="1"/>
  <c r="E29" i="1"/>
  <c r="O15" i="1"/>
  <c r="T15" i="1"/>
  <c r="Y15" i="1"/>
  <c r="AD15" i="1"/>
  <c r="AI15" i="1"/>
  <c r="AN15" i="1"/>
  <c r="AS15" i="1"/>
  <c r="AX15" i="1"/>
  <c r="BC15" i="1"/>
  <c r="O16" i="1"/>
  <c r="T16" i="1"/>
  <c r="Y16" i="1"/>
  <c r="AD16" i="1"/>
  <c r="AI16" i="1"/>
  <c r="AN16" i="1"/>
  <c r="AS16" i="1"/>
  <c r="AX16" i="1"/>
  <c r="BC16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E65" i="1" l="1"/>
  <c r="E28" i="1"/>
  <c r="J16" i="1"/>
  <c r="E16" i="1" s="1"/>
  <c r="I16" i="1"/>
  <c r="H16" i="1"/>
  <c r="G16" i="1"/>
  <c r="F16" i="1"/>
  <c r="F15" i="1" l="1"/>
  <c r="G15" i="1"/>
  <c r="H15" i="1"/>
  <c r="I15" i="1"/>
  <c r="J15" i="1"/>
  <c r="E15" i="1" s="1"/>
  <c r="J25" i="1"/>
  <c r="J26" i="1"/>
  <c r="J27" i="1"/>
  <c r="J24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F26" i="1"/>
  <c r="G26" i="1"/>
  <c r="H26" i="1"/>
  <c r="I26" i="1"/>
  <c r="O26" i="1"/>
  <c r="Y26" i="1"/>
  <c r="AD26" i="1"/>
  <c r="AI26" i="1"/>
  <c r="AN26" i="1"/>
  <c r="AS26" i="1"/>
  <c r="AX26" i="1"/>
  <c r="BC26" i="1"/>
  <c r="F27" i="1"/>
  <c r="G27" i="1"/>
  <c r="H27" i="1"/>
  <c r="I27" i="1"/>
  <c r="O27" i="1"/>
  <c r="Y27" i="1"/>
  <c r="AD27" i="1"/>
  <c r="AI27" i="1"/>
  <c r="AN27" i="1"/>
  <c r="AS27" i="1"/>
  <c r="AX27" i="1"/>
  <c r="BC27" i="1"/>
  <c r="E27" i="1" l="1"/>
  <c r="E26" i="1"/>
  <c r="E25" i="1"/>
  <c r="F12" i="1"/>
  <c r="F13" i="1"/>
  <c r="F14" i="1"/>
  <c r="F10" i="1" l="1"/>
  <c r="G12" i="1" l="1"/>
  <c r="H12" i="1"/>
  <c r="I12" i="1"/>
  <c r="G13" i="1"/>
  <c r="H13" i="1"/>
  <c r="I13" i="1"/>
  <c r="G14" i="1"/>
  <c r="H14" i="1"/>
  <c r="I14" i="1"/>
  <c r="H10" i="1" l="1"/>
  <c r="I10" i="1"/>
  <c r="G10" i="1"/>
  <c r="T12" i="1"/>
  <c r="T13" i="1"/>
  <c r="T14" i="1"/>
  <c r="Y12" i="1"/>
  <c r="Y13" i="1"/>
  <c r="Y14" i="1"/>
  <c r="AD12" i="1"/>
  <c r="AD13" i="1"/>
  <c r="AD14" i="1"/>
  <c r="AI12" i="1"/>
  <c r="AI13" i="1"/>
  <c r="AI14" i="1"/>
  <c r="AN12" i="1"/>
  <c r="AN13" i="1"/>
  <c r="AN14" i="1"/>
  <c r="AS12" i="1"/>
  <c r="AS13" i="1"/>
  <c r="AS14" i="1"/>
  <c r="AX12" i="1"/>
  <c r="AX13" i="1"/>
  <c r="AX14" i="1"/>
  <c r="BC12" i="1"/>
  <c r="BC13" i="1"/>
  <c r="BC14" i="1"/>
  <c r="AD10" i="1" l="1"/>
  <c r="AN10" i="1"/>
  <c r="Y10" i="1"/>
  <c r="AX10" i="1"/>
  <c r="BC10" i="1"/>
  <c r="AS10" i="1"/>
  <c r="AI10" i="1"/>
  <c r="T10" i="1"/>
  <c r="O14" i="1"/>
  <c r="O13" i="1"/>
  <c r="O12" i="1"/>
  <c r="J14" i="1"/>
  <c r="J13" i="1"/>
  <c r="J12" i="1"/>
  <c r="J10" i="1" l="1"/>
  <c r="O10" i="1"/>
  <c r="E14" i="1"/>
  <c r="E13" i="1"/>
  <c r="E12" i="1"/>
  <c r="E24" i="1" l="1"/>
  <c r="E10" i="1" l="1"/>
</calcChain>
</file>

<file path=xl/sharedStrings.xml><?xml version="1.0" encoding="utf-8"?>
<sst xmlns="http://schemas.openxmlformats.org/spreadsheetml/2006/main" count="439" uniqueCount="212">
  <si>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</si>
  <si>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</si>
  <si>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</si>
  <si>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</si>
  <si>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</si>
  <si>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</si>
  <si>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</si>
  <si>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</si>
  <si>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</si>
  <si>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</si>
  <si>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</si>
  <si>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</si>
  <si>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</si>
  <si>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</si>
  <si>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</si>
  <si>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</si>
  <si>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</si>
  <si>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</si>
  <si>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</si>
  <si>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</si>
  <si>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</si>
  <si>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</si>
  <si>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</si>
  <si>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</si>
  <si>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</si>
  <si>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</si>
  <si>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</si>
  <si>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</si>
  <si>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</si>
  <si>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</si>
  <si>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</si>
  <si>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</si>
  <si>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</si>
  <si>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</si>
  <si>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</si>
  <si>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</si>
  <si>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</si>
  <si>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</si>
  <si>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</si>
  <si>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</si>
  <si>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</si>
  <si>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</si>
  <si>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</si>
  <si>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</si>
  <si>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</si>
  <si>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</si>
  <si>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</si>
  <si>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</si>
  <si>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</si>
  <si>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</si>
  <si>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</si>
  <si>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</si>
  <si>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</si>
  <si>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</si>
  <si>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</si>
  <si>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</si>
  <si>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</si>
  <si>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</si>
  <si>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</si>
  <si>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</si>
  <si>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</si>
  <si>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</si>
  <si>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</si>
  <si>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</si>
  <si>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</si>
  <si>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</si>
  <si>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</si>
  <si>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</si>
  <si>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</si>
  <si>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</si>
  <si>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</si>
  <si>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</si>
  <si>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</si>
  <si>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</si>
  <si>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</si>
  <si>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</si>
  <si>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</si>
  <si>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</si>
  <si>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</si>
  <si>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</si>
  <si>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</si>
  <si>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</si>
  <si>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</si>
  <si>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</si>
  <si>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</si>
  <si>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</si>
  <si>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</si>
  <si>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</si>
  <si>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</si>
  <si>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</si>
  <si>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</si>
  <si>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</si>
  <si>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</si>
  <si>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</si>
  <si>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</si>
  <si>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</si>
  <si>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</si>
  <si>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</si>
  <si>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</si>
  <si>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</si>
  <si>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</si>
  <si>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</si>
  <si>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</si>
  <si>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</si>
  <si>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</si>
  <si>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</si>
  <si>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</si>
  <si>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</si>
  <si>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</si>
  <si>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</si>
  <si>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</si>
  <si>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</si>
  <si>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</si>
  <si>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</si>
  <si>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</si>
  <si>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</si>
  <si>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</si>
  <si>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</si>
  <si>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</si>
  <si>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</si>
  <si>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</si>
  <si>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</si>
  <si>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</si>
  <si>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</si>
  <si>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</si>
  <si>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</si>
  <si>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</si>
  <si>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</si>
  <si>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</si>
  <si>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</si>
  <si>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</si>
  <si>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</si>
  <si>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</si>
  <si>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</si>
  <si>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</si>
  <si>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</si>
  <si>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</si>
  <si>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</si>
  <si>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</si>
  <si>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</si>
  <si>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</si>
  <si>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</si>
  <si>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</si>
  <si>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</si>
  <si>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</si>
  <si>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</si>
  <si>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</si>
  <si>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</si>
  <si>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</si>
  <si>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</si>
  <si>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</si>
  <si>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</si>
  <si>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</si>
  <si>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</si>
  <si>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</si>
  <si>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</si>
  <si>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</si>
  <si>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</si>
  <si>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</si>
  <si>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</si>
  <si>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</si>
  <si>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</si>
  <si>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</si>
  <si>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</si>
  <si>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</si>
  <si>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</si>
  <si>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</si>
  <si>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</si>
  <si>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</si>
  <si>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</si>
  <si>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</si>
  <si>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</si>
  <si>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</si>
  <si>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</si>
  <si>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</si>
  <si>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</si>
  <si>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</si>
  <si>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</si>
  <si>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</si>
  <si>
    <t>2.46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</si>
  <si>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</si>
  <si>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</si>
  <si>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</si>
  <si>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</si>
  <si>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Капитальный ремонт  высоковольтной воздушной линии электропередач 6 кВ и трансформаторных подстанций в п. Красное</t>
  </si>
  <si>
    <t>2.47</t>
  </si>
  <si>
    <t>2.48</t>
  </si>
  <si>
    <t>2.49</t>
  </si>
  <si>
    <t>2.50</t>
  </si>
  <si>
    <t>2.51</t>
  </si>
  <si>
    <t>2.52</t>
  </si>
  <si>
    <t>2.53</t>
  </si>
  <si>
    <t>2.54</t>
  </si>
  <si>
    <t>Выполнение работ по изготовлению, поставке и монтажу быстровозводимого здания ДЭС в п. Варнек Ненецкого автономного округа</t>
  </si>
  <si>
    <t>2.55</t>
  </si>
  <si>
    <t>2.56</t>
  </si>
  <si>
    <t>Поставка водогрейного твёрдотопливного котла в с. Несь</t>
  </si>
  <si>
    <t>Изготовление и поставка дымовой трубы для нужд котельной в с. Несь</t>
  </si>
  <si>
    <t>2.57</t>
  </si>
  <si>
    <t>Устройство ограждения склада ГСМ в с. Коткино</t>
  </si>
  <si>
    <t>Ограждение объектов ТЭК ДЭС п. Нельмин-Нос</t>
  </si>
  <si>
    <t>Поставка резервуаров горизонтальных стальных наземных объемом 100 куб. м. для ЖКУ "Каратайка" в количестве 2 единиц</t>
  </si>
  <si>
    <t>Поставка резервуаров горизонтальных стальных наземных объемом 100 куб. м. для ЖКУ "Индига" в количестве 2 единиц</t>
  </si>
  <si>
    <t>Поставка и монтаж котельного оборудования (котёл, ёмкость, дымовая труба) для нужд котельной № 2 (детского сада) в п. Харута</t>
  </si>
  <si>
    <t>Количество объектов ТЭК, обеспеченных защитной инфраструктурой</t>
  </si>
  <si>
    <t>2.58</t>
  </si>
  <si>
    <t>2.59</t>
  </si>
  <si>
    <t>Нераспределенный резерв на реализацию мероприятий по организации электроснабжения в сельских поселениях Заполярного района</t>
  </si>
  <si>
    <t>1.10</t>
  </si>
  <si>
    <t xml:space="preserve">Реконструкция ЛЭП в п. Нельмин-Нос </t>
  </si>
  <si>
    <t>1.11</t>
  </si>
  <si>
    <t>Реконструкция ЛЭП в п. Хорей-Вер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</si>
</sst>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  <numFmt numFmtId="173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right"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73" fontId="3" fillId="0" borderId="1" xfId="1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 applyProtection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73" fontId="11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46"/>
      <c r="B1" s="46"/>
      <c r="C1" s="46"/>
      <c r="D1" s="46"/>
      <c r="E1" s="14"/>
      <c r="F1" s="14"/>
      <c r="G1" s="14"/>
      <c r="H1" s="14"/>
      <c r="I1" s="14"/>
      <c r="J1" s="60" t="s">
        <v>35</v>
      </c>
      <c r="K1" s="60"/>
      <c r="L1" s="60"/>
      <c r="M1" s="60"/>
      <c r="N1" s="60"/>
    </row>
    <row r="2" spans="1:14" x14ac:dyDescent="0.25">
      <c r="A2" s="61" t="s">
        <v>34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1:14" ht="36.75" customHeight="1" x14ac:dyDescent="0.25">
      <c r="A3" s="62" t="s">
        <v>22</v>
      </c>
      <c r="B3" s="62" t="s">
        <v>23</v>
      </c>
      <c r="C3" s="62" t="s">
        <v>24</v>
      </c>
      <c r="D3" s="62" t="s">
        <v>25</v>
      </c>
      <c r="E3" s="63" t="s">
        <v>26</v>
      </c>
      <c r="F3" s="64"/>
      <c r="G3" s="64"/>
      <c r="H3" s="64"/>
      <c r="I3" s="64"/>
      <c r="J3" s="64"/>
      <c r="K3" s="64"/>
      <c r="L3" s="64"/>
      <c r="M3" s="64"/>
      <c r="N3" s="65"/>
    </row>
    <row r="4" spans="1:14" ht="53.25" customHeight="1" x14ac:dyDescent="0.25">
      <c r="A4" s="62"/>
      <c r="B4" s="62"/>
      <c r="C4" s="62"/>
      <c r="D4" s="62"/>
      <c r="E4" s="47" t="s">
        <v>4</v>
      </c>
      <c r="F4" s="47" t="s">
        <v>5</v>
      </c>
      <c r="G4" s="47" t="s">
        <v>6</v>
      </c>
      <c r="H4" s="47" t="s">
        <v>7</v>
      </c>
      <c r="I4" s="47" t="s">
        <v>8</v>
      </c>
      <c r="J4" s="47" t="s">
        <v>9</v>
      </c>
      <c r="K4" s="47" t="s">
        <v>10</v>
      </c>
      <c r="L4" s="47" t="s">
        <v>11</v>
      </c>
      <c r="M4" s="47" t="s">
        <v>12</v>
      </c>
      <c r="N4" s="47" t="s">
        <v>13</v>
      </c>
    </row>
    <row r="5" spans="1:14" ht="45" x14ac:dyDescent="0.25">
      <c r="A5" s="57" t="s">
        <v>38</v>
      </c>
      <c r="B5" s="17" t="s">
        <v>99</v>
      </c>
      <c r="C5" s="45" t="s">
        <v>32</v>
      </c>
      <c r="D5" s="15">
        <v>1</v>
      </c>
      <c r="E5" s="31">
        <v>0</v>
      </c>
      <c r="F5" s="44">
        <v>4</v>
      </c>
      <c r="G5" s="36">
        <v>0</v>
      </c>
      <c r="H5" s="44">
        <v>2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</row>
    <row r="6" spans="1:14" ht="60" x14ac:dyDescent="0.25">
      <c r="A6" s="58"/>
      <c r="B6" s="17" t="s">
        <v>42</v>
      </c>
      <c r="C6" s="45" t="s">
        <v>32</v>
      </c>
      <c r="D6" s="15">
        <v>4</v>
      </c>
      <c r="E6" s="44">
        <v>2</v>
      </c>
      <c r="F6" s="44">
        <v>1</v>
      </c>
      <c r="G6" s="36">
        <v>0</v>
      </c>
      <c r="H6" s="44" t="s">
        <v>146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</row>
    <row r="7" spans="1:14" ht="60" x14ac:dyDescent="0.25">
      <c r="A7" s="58"/>
      <c r="B7" s="22" t="s">
        <v>52</v>
      </c>
      <c r="C7" s="23" t="s">
        <v>53</v>
      </c>
      <c r="D7" s="23">
        <v>0</v>
      </c>
      <c r="E7" s="23">
        <v>3.92</v>
      </c>
      <c r="F7" s="31">
        <v>3.16</v>
      </c>
      <c r="G7" s="37">
        <v>1</v>
      </c>
      <c r="H7" s="31">
        <v>2.37</v>
      </c>
      <c r="I7" s="31">
        <v>16.59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</row>
    <row r="8" spans="1:14" ht="90" x14ac:dyDescent="0.25">
      <c r="A8" s="58"/>
      <c r="B8" s="22" t="s">
        <v>168</v>
      </c>
      <c r="C8" s="23" t="s">
        <v>125</v>
      </c>
      <c r="D8" s="23">
        <v>0</v>
      </c>
      <c r="E8" s="32">
        <v>0</v>
      </c>
      <c r="F8" s="31">
        <v>0</v>
      </c>
      <c r="G8" s="36">
        <v>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</row>
    <row r="9" spans="1:14" ht="150" x14ac:dyDescent="0.25">
      <c r="A9" s="59"/>
      <c r="B9" s="22" t="s">
        <v>167</v>
      </c>
      <c r="C9" s="23" t="s">
        <v>159</v>
      </c>
      <c r="D9" s="23">
        <v>0</v>
      </c>
      <c r="E9" s="32">
        <v>0</v>
      </c>
      <c r="F9" s="31">
        <v>0</v>
      </c>
      <c r="G9" s="36">
        <v>0</v>
      </c>
      <c r="H9" s="37">
        <v>8.1999999999999993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</row>
    <row r="10" spans="1:14" ht="60" x14ac:dyDescent="0.25">
      <c r="A10" s="56" t="s">
        <v>54</v>
      </c>
      <c r="B10" s="22" t="s">
        <v>64</v>
      </c>
      <c r="C10" s="23" t="s">
        <v>53</v>
      </c>
      <c r="D10" s="23">
        <v>0</v>
      </c>
      <c r="E10" s="30">
        <f>(35+50+758+215+200)/1000</f>
        <v>1.258</v>
      </c>
      <c r="F10" s="37">
        <v>0.4</v>
      </c>
      <c r="G10" s="37">
        <v>0.3</v>
      </c>
      <c r="H10" s="37" t="s">
        <v>146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</row>
    <row r="11" spans="1:14" ht="45" x14ac:dyDescent="0.25">
      <c r="A11" s="56"/>
      <c r="B11" s="22" t="s">
        <v>105</v>
      </c>
      <c r="C11" s="23" t="s">
        <v>53</v>
      </c>
      <c r="D11" s="23">
        <v>0</v>
      </c>
      <c r="E11" s="32">
        <v>0</v>
      </c>
      <c r="F11" s="31">
        <v>0.97299999999999998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</row>
    <row r="12" spans="1:14" ht="30" x14ac:dyDescent="0.25">
      <c r="A12" s="56"/>
      <c r="B12" s="22" t="s">
        <v>69</v>
      </c>
      <c r="C12" s="23" t="s">
        <v>32</v>
      </c>
      <c r="D12" s="23">
        <v>0</v>
      </c>
      <c r="E12" s="43">
        <v>1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</row>
    <row r="13" spans="1:14" ht="45" x14ac:dyDescent="0.25">
      <c r="A13" s="56"/>
      <c r="B13" s="22" t="s">
        <v>76</v>
      </c>
      <c r="C13" s="23" t="s">
        <v>32</v>
      </c>
      <c r="D13" s="23">
        <v>3</v>
      </c>
      <c r="E13" s="43">
        <v>12</v>
      </c>
      <c r="F13" s="43">
        <v>6</v>
      </c>
      <c r="G13" s="32">
        <v>0</v>
      </c>
      <c r="H13" s="43">
        <v>4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</row>
    <row r="14" spans="1:14" ht="45" x14ac:dyDescent="0.25">
      <c r="A14" s="56"/>
      <c r="B14" s="22" t="s">
        <v>96</v>
      </c>
      <c r="C14" s="23" t="s">
        <v>32</v>
      </c>
      <c r="D14" s="23">
        <v>0</v>
      </c>
      <c r="E14" s="43">
        <v>5</v>
      </c>
      <c r="F14" s="43">
        <v>7</v>
      </c>
      <c r="G14" s="43">
        <v>10</v>
      </c>
      <c r="H14" s="43">
        <f>5-2</f>
        <v>3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</row>
    <row r="15" spans="1:14" ht="75" x14ac:dyDescent="0.25">
      <c r="A15" s="56"/>
      <c r="B15" s="22" t="s">
        <v>147</v>
      </c>
      <c r="C15" s="23" t="s">
        <v>32</v>
      </c>
      <c r="D15" s="23">
        <v>0</v>
      </c>
      <c r="E15" s="23" t="s">
        <v>146</v>
      </c>
      <c r="F15" s="33">
        <v>0</v>
      </c>
      <c r="G15" s="43">
        <v>1</v>
      </c>
      <c r="H15" s="43">
        <v>1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</row>
    <row r="16" spans="1:14" ht="30" x14ac:dyDescent="0.25">
      <c r="A16" s="56"/>
      <c r="B16" s="22" t="s">
        <v>95</v>
      </c>
      <c r="C16" s="23" t="s">
        <v>32</v>
      </c>
      <c r="D16" s="23">
        <v>0</v>
      </c>
      <c r="E16" s="43">
        <v>1</v>
      </c>
      <c r="F16" s="33">
        <v>0</v>
      </c>
      <c r="G16" s="43">
        <v>2</v>
      </c>
      <c r="H16" s="43">
        <v>2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</row>
    <row r="17" spans="1:14" ht="45" x14ac:dyDescent="0.25">
      <c r="A17" s="56"/>
      <c r="B17" s="22" t="s">
        <v>169</v>
      </c>
      <c r="C17" s="23" t="s">
        <v>32</v>
      </c>
      <c r="D17" s="23">
        <v>0</v>
      </c>
      <c r="E17" s="33">
        <v>0</v>
      </c>
      <c r="F17" s="33">
        <v>0</v>
      </c>
      <c r="G17" s="43">
        <v>1</v>
      </c>
      <c r="H17" s="43">
        <f>1+1</f>
        <v>2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</row>
    <row r="18" spans="1:14" ht="45" x14ac:dyDescent="0.25">
      <c r="A18" s="56"/>
      <c r="B18" s="22" t="s">
        <v>204</v>
      </c>
      <c r="C18" s="23" t="s">
        <v>32</v>
      </c>
      <c r="D18" s="23">
        <v>0</v>
      </c>
      <c r="E18" s="33">
        <v>0</v>
      </c>
      <c r="F18" s="33">
        <v>0</v>
      </c>
      <c r="G18" s="33">
        <v>0</v>
      </c>
      <c r="H18" s="43">
        <v>2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</row>
  </sheetData>
  <mergeCells count="9">
    <mergeCell ref="A10:A18"/>
    <mergeCell ref="A5:A9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88"/>
  <sheetViews>
    <sheetView tabSelected="1" view="pageBreakPreview" zoomScale="75" zoomScaleNormal="70" zoomScaleSheetLayoutView="75" workbookViewId="0">
      <pane xSplit="4" ySplit="9" topLeftCell="O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3.425781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8554687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2" t="s">
        <v>37</v>
      </c>
      <c r="BF1" s="72"/>
      <c r="BG1" s="72"/>
    </row>
    <row r="2" spans="1:62" ht="25.5" customHeight="1" x14ac:dyDescent="0.25">
      <c r="BE2" s="72"/>
      <c r="BF2" s="72"/>
      <c r="BG2" s="72"/>
    </row>
    <row r="3" spans="1:62" ht="30.75" customHeight="1" x14ac:dyDescent="0.25">
      <c r="A3" s="74" t="s">
        <v>36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1"/>
      <c r="BE3" s="72"/>
      <c r="BF3" s="72"/>
      <c r="BG3" s="72"/>
      <c r="BH3" s="13"/>
      <c r="BI3" s="13"/>
      <c r="BJ3" s="13"/>
    </row>
    <row r="4" spans="1:62" x14ac:dyDescent="0.25">
      <c r="E4" s="3"/>
    </row>
    <row r="5" spans="1:62" ht="15.75" customHeight="1" x14ac:dyDescent="0.25">
      <c r="A5" s="75" t="s">
        <v>0</v>
      </c>
      <c r="B5" s="70" t="s">
        <v>1</v>
      </c>
      <c r="C5" s="70" t="s">
        <v>2</v>
      </c>
      <c r="D5" s="70" t="s">
        <v>3</v>
      </c>
      <c r="E5" s="73" t="s">
        <v>33</v>
      </c>
      <c r="F5" s="73"/>
      <c r="G5" s="73"/>
      <c r="H5" s="73"/>
      <c r="I5" s="73"/>
      <c r="J5" s="67" t="s">
        <v>45</v>
      </c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9"/>
    </row>
    <row r="6" spans="1:62" x14ac:dyDescent="0.25">
      <c r="A6" s="75"/>
      <c r="B6" s="70"/>
      <c r="C6" s="70"/>
      <c r="D6" s="70"/>
      <c r="E6" s="73"/>
      <c r="F6" s="73"/>
      <c r="G6" s="73"/>
      <c r="H6" s="73"/>
      <c r="I6" s="73"/>
      <c r="J6" s="73" t="s">
        <v>4</v>
      </c>
      <c r="K6" s="73"/>
      <c r="L6" s="73"/>
      <c r="M6" s="73"/>
      <c r="N6" s="73"/>
      <c r="O6" s="73" t="s">
        <v>5</v>
      </c>
      <c r="P6" s="73"/>
      <c r="Q6" s="73"/>
      <c r="R6" s="73"/>
      <c r="S6" s="73"/>
      <c r="T6" s="73" t="s">
        <v>6</v>
      </c>
      <c r="U6" s="73"/>
      <c r="V6" s="73"/>
      <c r="W6" s="73"/>
      <c r="X6" s="73"/>
      <c r="Y6" s="73" t="s">
        <v>7</v>
      </c>
      <c r="Z6" s="73"/>
      <c r="AA6" s="73"/>
      <c r="AB6" s="73"/>
      <c r="AC6" s="73"/>
      <c r="AD6" s="73" t="s">
        <v>8</v>
      </c>
      <c r="AE6" s="73"/>
      <c r="AF6" s="73"/>
      <c r="AG6" s="73"/>
      <c r="AH6" s="73"/>
      <c r="AI6" s="73" t="s">
        <v>9</v>
      </c>
      <c r="AJ6" s="73"/>
      <c r="AK6" s="73"/>
      <c r="AL6" s="73"/>
      <c r="AM6" s="73"/>
      <c r="AN6" s="73" t="s">
        <v>10</v>
      </c>
      <c r="AO6" s="73"/>
      <c r="AP6" s="73"/>
      <c r="AQ6" s="73"/>
      <c r="AR6" s="73"/>
      <c r="AS6" s="73" t="s">
        <v>11</v>
      </c>
      <c r="AT6" s="73"/>
      <c r="AU6" s="73"/>
      <c r="AV6" s="73"/>
      <c r="AW6" s="73"/>
      <c r="AX6" s="73" t="s">
        <v>12</v>
      </c>
      <c r="AY6" s="73"/>
      <c r="AZ6" s="73"/>
      <c r="BA6" s="73"/>
      <c r="BB6" s="73"/>
      <c r="BC6" s="73" t="s">
        <v>13</v>
      </c>
      <c r="BD6" s="73"/>
      <c r="BE6" s="73"/>
      <c r="BF6" s="73"/>
      <c r="BG6" s="73"/>
    </row>
    <row r="7" spans="1:62" x14ac:dyDescent="0.25">
      <c r="A7" s="75"/>
      <c r="B7" s="70"/>
      <c r="C7" s="70"/>
      <c r="D7" s="70"/>
      <c r="E7" s="70" t="s">
        <v>14</v>
      </c>
      <c r="F7" s="71" t="s">
        <v>15</v>
      </c>
      <c r="G7" s="71"/>
      <c r="H7" s="71"/>
      <c r="I7" s="71"/>
      <c r="J7" s="76" t="s">
        <v>14</v>
      </c>
      <c r="K7" s="71" t="s">
        <v>15</v>
      </c>
      <c r="L7" s="71"/>
      <c r="M7" s="71"/>
      <c r="N7" s="71"/>
      <c r="O7" s="76" t="s">
        <v>14</v>
      </c>
      <c r="P7" s="71" t="s">
        <v>15</v>
      </c>
      <c r="Q7" s="71"/>
      <c r="R7" s="71"/>
      <c r="S7" s="71"/>
      <c r="T7" s="76" t="s">
        <v>14</v>
      </c>
      <c r="U7" s="71" t="s">
        <v>15</v>
      </c>
      <c r="V7" s="71"/>
      <c r="W7" s="71"/>
      <c r="X7" s="71"/>
      <c r="Y7" s="76" t="s">
        <v>14</v>
      </c>
      <c r="Z7" s="71" t="s">
        <v>15</v>
      </c>
      <c r="AA7" s="71"/>
      <c r="AB7" s="71"/>
      <c r="AC7" s="71"/>
      <c r="AD7" s="76" t="s">
        <v>14</v>
      </c>
      <c r="AE7" s="71" t="s">
        <v>15</v>
      </c>
      <c r="AF7" s="71"/>
      <c r="AG7" s="71"/>
      <c r="AH7" s="71"/>
      <c r="AI7" s="76" t="s">
        <v>14</v>
      </c>
      <c r="AJ7" s="71" t="s">
        <v>15</v>
      </c>
      <c r="AK7" s="71"/>
      <c r="AL7" s="71"/>
      <c r="AM7" s="71"/>
      <c r="AN7" s="76" t="s">
        <v>14</v>
      </c>
      <c r="AO7" s="71" t="s">
        <v>15</v>
      </c>
      <c r="AP7" s="71"/>
      <c r="AQ7" s="71"/>
      <c r="AR7" s="71"/>
      <c r="AS7" s="76" t="s">
        <v>14</v>
      </c>
      <c r="AT7" s="71" t="s">
        <v>15</v>
      </c>
      <c r="AU7" s="71"/>
      <c r="AV7" s="71"/>
      <c r="AW7" s="71"/>
      <c r="AX7" s="76" t="s">
        <v>14</v>
      </c>
      <c r="AY7" s="71" t="s">
        <v>15</v>
      </c>
      <c r="AZ7" s="71"/>
      <c r="BA7" s="71"/>
      <c r="BB7" s="71"/>
      <c r="BC7" s="76" t="s">
        <v>14</v>
      </c>
      <c r="BD7" s="71" t="s">
        <v>15</v>
      </c>
      <c r="BE7" s="71"/>
      <c r="BF7" s="71"/>
      <c r="BG7" s="71"/>
    </row>
    <row r="8" spans="1:62" s="7" customFormat="1" ht="35.25" customHeight="1" x14ac:dyDescent="0.25">
      <c r="A8" s="75"/>
      <c r="B8" s="70"/>
      <c r="C8" s="70"/>
      <c r="D8" s="70"/>
      <c r="E8" s="70"/>
      <c r="F8" s="48" t="s">
        <v>16</v>
      </c>
      <c r="G8" s="48" t="s">
        <v>17</v>
      </c>
      <c r="H8" s="48" t="s">
        <v>18</v>
      </c>
      <c r="I8" s="48" t="s">
        <v>19</v>
      </c>
      <c r="J8" s="77"/>
      <c r="K8" s="48" t="s">
        <v>16</v>
      </c>
      <c r="L8" s="48" t="s">
        <v>17</v>
      </c>
      <c r="M8" s="48" t="s">
        <v>18</v>
      </c>
      <c r="N8" s="48" t="s">
        <v>19</v>
      </c>
      <c r="O8" s="77"/>
      <c r="P8" s="48" t="s">
        <v>16</v>
      </c>
      <c r="Q8" s="48" t="s">
        <v>17</v>
      </c>
      <c r="R8" s="48" t="s">
        <v>18</v>
      </c>
      <c r="S8" s="48" t="s">
        <v>19</v>
      </c>
      <c r="T8" s="77"/>
      <c r="U8" s="48" t="s">
        <v>16</v>
      </c>
      <c r="V8" s="48" t="s">
        <v>17</v>
      </c>
      <c r="W8" s="48" t="s">
        <v>18</v>
      </c>
      <c r="X8" s="48" t="s">
        <v>19</v>
      </c>
      <c r="Y8" s="77"/>
      <c r="Z8" s="48" t="s">
        <v>16</v>
      </c>
      <c r="AA8" s="48" t="s">
        <v>17</v>
      </c>
      <c r="AB8" s="48" t="s">
        <v>18</v>
      </c>
      <c r="AC8" s="48" t="s">
        <v>19</v>
      </c>
      <c r="AD8" s="77"/>
      <c r="AE8" s="48" t="s">
        <v>16</v>
      </c>
      <c r="AF8" s="48" t="s">
        <v>17</v>
      </c>
      <c r="AG8" s="48" t="s">
        <v>18</v>
      </c>
      <c r="AH8" s="48" t="s">
        <v>19</v>
      </c>
      <c r="AI8" s="77"/>
      <c r="AJ8" s="48" t="s">
        <v>16</v>
      </c>
      <c r="AK8" s="48" t="s">
        <v>17</v>
      </c>
      <c r="AL8" s="48" t="s">
        <v>18</v>
      </c>
      <c r="AM8" s="48" t="s">
        <v>19</v>
      </c>
      <c r="AN8" s="77"/>
      <c r="AO8" s="48" t="s">
        <v>16</v>
      </c>
      <c r="AP8" s="48" t="s">
        <v>17</v>
      </c>
      <c r="AQ8" s="48" t="s">
        <v>18</v>
      </c>
      <c r="AR8" s="48" t="s">
        <v>19</v>
      </c>
      <c r="AS8" s="77"/>
      <c r="AT8" s="48" t="s">
        <v>16</v>
      </c>
      <c r="AU8" s="48" t="s">
        <v>17</v>
      </c>
      <c r="AV8" s="48" t="s">
        <v>18</v>
      </c>
      <c r="AW8" s="48" t="s">
        <v>19</v>
      </c>
      <c r="AX8" s="77"/>
      <c r="AY8" s="48" t="s">
        <v>16</v>
      </c>
      <c r="AZ8" s="48" t="s">
        <v>17</v>
      </c>
      <c r="BA8" s="48" t="s">
        <v>18</v>
      </c>
      <c r="BB8" s="48" t="s">
        <v>19</v>
      </c>
      <c r="BC8" s="77"/>
      <c r="BD8" s="48" t="s">
        <v>16</v>
      </c>
      <c r="BE8" s="48" t="s">
        <v>17</v>
      </c>
      <c r="BF8" s="48" t="s">
        <v>18</v>
      </c>
      <c r="BG8" s="48" t="s">
        <v>19</v>
      </c>
    </row>
    <row r="9" spans="1:62" s="7" customFormat="1" x14ac:dyDescent="0.25">
      <c r="A9" s="49">
        <v>1</v>
      </c>
      <c r="B9" s="48">
        <v>2</v>
      </c>
      <c r="C9" s="48">
        <v>3</v>
      </c>
      <c r="D9" s="48">
        <v>4</v>
      </c>
      <c r="E9" s="48">
        <v>5</v>
      </c>
      <c r="F9" s="49">
        <v>6</v>
      </c>
      <c r="G9" s="48">
        <v>6</v>
      </c>
      <c r="H9" s="48">
        <v>7</v>
      </c>
      <c r="I9" s="48">
        <v>8</v>
      </c>
      <c r="J9" s="48">
        <v>9</v>
      </c>
      <c r="K9" s="48">
        <v>11</v>
      </c>
      <c r="L9" s="48">
        <v>10</v>
      </c>
      <c r="M9" s="48">
        <v>11</v>
      </c>
      <c r="N9" s="48">
        <v>12</v>
      </c>
      <c r="O9" s="48">
        <v>13</v>
      </c>
      <c r="P9" s="48">
        <v>16</v>
      </c>
      <c r="Q9" s="48">
        <v>14</v>
      </c>
      <c r="R9" s="48">
        <v>15</v>
      </c>
      <c r="S9" s="48">
        <v>16</v>
      </c>
      <c r="T9" s="48">
        <v>17</v>
      </c>
      <c r="U9" s="48">
        <v>21</v>
      </c>
      <c r="V9" s="48">
        <v>18</v>
      </c>
      <c r="W9" s="48">
        <v>19</v>
      </c>
      <c r="X9" s="48">
        <v>20</v>
      </c>
      <c r="Y9" s="48">
        <v>21</v>
      </c>
      <c r="Z9" s="48">
        <v>26</v>
      </c>
      <c r="AA9" s="48">
        <v>22</v>
      </c>
      <c r="AB9" s="48">
        <v>23</v>
      </c>
      <c r="AC9" s="48">
        <v>24</v>
      </c>
      <c r="AD9" s="48">
        <v>25</v>
      </c>
      <c r="AE9" s="48">
        <v>31</v>
      </c>
      <c r="AF9" s="48">
        <v>26</v>
      </c>
      <c r="AG9" s="48">
        <v>27</v>
      </c>
      <c r="AH9" s="48">
        <v>28</v>
      </c>
      <c r="AI9" s="48">
        <v>29</v>
      </c>
      <c r="AJ9" s="48">
        <v>36</v>
      </c>
      <c r="AK9" s="48">
        <v>30</v>
      </c>
      <c r="AL9" s="48">
        <v>31</v>
      </c>
      <c r="AM9" s="48">
        <v>32</v>
      </c>
      <c r="AN9" s="48">
        <v>33</v>
      </c>
      <c r="AO9" s="48">
        <v>41</v>
      </c>
      <c r="AP9" s="48">
        <v>34</v>
      </c>
      <c r="AQ9" s="48">
        <v>35</v>
      </c>
      <c r="AR9" s="48">
        <v>36</v>
      </c>
      <c r="AS9" s="48">
        <v>37</v>
      </c>
      <c r="AT9" s="48">
        <v>46</v>
      </c>
      <c r="AU9" s="48">
        <v>38</v>
      </c>
      <c r="AV9" s="48">
        <v>39</v>
      </c>
      <c r="AW9" s="48">
        <v>40</v>
      </c>
      <c r="AX9" s="48">
        <v>41</v>
      </c>
      <c r="AY9" s="48">
        <v>51</v>
      </c>
      <c r="AZ9" s="48">
        <v>42</v>
      </c>
      <c r="BA9" s="48">
        <v>43</v>
      </c>
      <c r="BB9" s="48">
        <v>44</v>
      </c>
      <c r="BC9" s="48">
        <v>45</v>
      </c>
      <c r="BD9" s="48">
        <v>56</v>
      </c>
      <c r="BE9" s="48">
        <v>46</v>
      </c>
      <c r="BF9" s="48">
        <v>47</v>
      </c>
      <c r="BG9" s="48">
        <v>48</v>
      </c>
    </row>
    <row r="10" spans="1:62" s="9" customFormat="1" x14ac:dyDescent="0.25">
      <c r="A10" s="49"/>
      <c r="B10" s="81" t="s">
        <v>30</v>
      </c>
      <c r="C10" s="81"/>
      <c r="D10" s="81"/>
      <c r="E10" s="8">
        <f t="shared" ref="E10:AJ10" si="0">E11+E23+E83</f>
        <v>591150.40000000014</v>
      </c>
      <c r="F10" s="8">
        <f t="shared" si="0"/>
        <v>0</v>
      </c>
      <c r="G10" s="8">
        <f t="shared" si="0"/>
        <v>132494</v>
      </c>
      <c r="H10" s="8">
        <f t="shared" si="0"/>
        <v>420165.1</v>
      </c>
      <c r="I10" s="8">
        <f t="shared" si="0"/>
        <v>38491.300000000003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120557.9</v>
      </c>
      <c r="Z10" s="8">
        <f t="shared" si="0"/>
        <v>0</v>
      </c>
      <c r="AA10" s="8">
        <f t="shared" si="0"/>
        <v>14367.099999999999</v>
      </c>
      <c r="AB10" s="8">
        <f t="shared" si="0"/>
        <v>93944.9</v>
      </c>
      <c r="AC10" s="8">
        <f t="shared" si="0"/>
        <v>12245.900000000001</v>
      </c>
      <c r="AD10" s="8">
        <f t="shared" si="0"/>
        <v>142728.90000000002</v>
      </c>
      <c r="AE10" s="8">
        <f t="shared" si="0"/>
        <v>0</v>
      </c>
      <c r="AF10" s="8">
        <f t="shared" si="0"/>
        <v>42231</v>
      </c>
      <c r="AG10" s="8">
        <f t="shared" si="0"/>
        <v>77902.100000000006</v>
      </c>
      <c r="AH10" s="8">
        <f t="shared" si="0"/>
        <v>22595.8</v>
      </c>
      <c r="AI10" s="8">
        <f t="shared" si="0"/>
        <v>50000</v>
      </c>
      <c r="AJ10" s="8">
        <f t="shared" si="0"/>
        <v>0</v>
      </c>
      <c r="AK10" s="8">
        <f t="shared" ref="AK10:BG10" si="1">AK11+AK23+AK83</f>
        <v>0</v>
      </c>
      <c r="AL10" s="8">
        <f t="shared" si="1"/>
        <v>50000</v>
      </c>
      <c r="AM10" s="8">
        <f t="shared" si="1"/>
        <v>0</v>
      </c>
      <c r="AN10" s="8">
        <f t="shared" si="1"/>
        <v>100000</v>
      </c>
      <c r="AO10" s="8">
        <f t="shared" si="1"/>
        <v>0</v>
      </c>
      <c r="AP10" s="8">
        <f t="shared" si="1"/>
        <v>0</v>
      </c>
      <c r="AQ10" s="8">
        <f t="shared" si="1"/>
        <v>100000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9" t="s">
        <v>20</v>
      </c>
      <c r="B11" s="66" t="s">
        <v>41</v>
      </c>
      <c r="C11" s="66"/>
      <c r="D11" s="66"/>
      <c r="E11" s="8">
        <f>SUM(E12:E22)</f>
        <v>172689.3</v>
      </c>
      <c r="F11" s="8">
        <f t="shared" ref="F11:BG11" si="2">SUM(F12:F22)</f>
        <v>0</v>
      </c>
      <c r="G11" s="8">
        <f t="shared" si="2"/>
        <v>35439.800000000003</v>
      </c>
      <c r="H11" s="8">
        <f t="shared" si="2"/>
        <v>110020.2</v>
      </c>
      <c r="I11" s="8">
        <f t="shared" si="2"/>
        <v>27229.300000000003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30718.899999999998</v>
      </c>
      <c r="Z11" s="8">
        <f t="shared" si="2"/>
        <v>0</v>
      </c>
      <c r="AA11" s="8">
        <f t="shared" si="2"/>
        <v>0</v>
      </c>
      <c r="AB11" s="8">
        <f t="shared" si="2"/>
        <v>26085.399999999998</v>
      </c>
      <c r="AC11" s="8">
        <f t="shared" si="2"/>
        <v>4633.5</v>
      </c>
      <c r="AD11" s="8">
        <f t="shared" si="2"/>
        <v>135580.20000000001</v>
      </c>
      <c r="AE11" s="8">
        <f t="shared" si="2"/>
        <v>0</v>
      </c>
      <c r="AF11" s="8">
        <f t="shared" si="2"/>
        <v>35439.800000000003</v>
      </c>
      <c r="AG11" s="8">
        <f t="shared" si="2"/>
        <v>77544.600000000006</v>
      </c>
      <c r="AH11" s="8">
        <f t="shared" si="2"/>
        <v>22595.8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4" si="3">J12+O12+T12+Y12+AD12+AI12+AN12+AS12+AX12+BC12</f>
        <v>1667.7</v>
      </c>
      <c r="F12" s="11">
        <f t="shared" ref="F12:F14" si="4">K12+P12+U12+Z12+AE12+AJ12+AO12+AT12+AY12+BD12</f>
        <v>0</v>
      </c>
      <c r="G12" s="11">
        <f t="shared" ref="G12:G14" si="5">L12+Q12+V12+AA12+AF12+AK12+AP12+AU12+AZ12+BE12</f>
        <v>0</v>
      </c>
      <c r="H12" s="11">
        <f t="shared" ref="H12:H14" si="6">M12+R12+W12+AB12+AG12+AL12+AQ12+AV12+BA12+BF12</f>
        <v>1667.7</v>
      </c>
      <c r="I12" s="11">
        <f t="shared" ref="I12:I14" si="7">N12+S12+X12+AC12+AH12+AM12+AR12+AW12+BB12+BG12</f>
        <v>0</v>
      </c>
      <c r="J12" s="12">
        <f t="shared" ref="J12:J14" si="8">M12</f>
        <v>1667.7</v>
      </c>
      <c r="K12" s="19">
        <v>0</v>
      </c>
      <c r="L12" s="19">
        <v>0</v>
      </c>
      <c r="M12" s="26">
        <v>1667.7</v>
      </c>
      <c r="N12" s="19">
        <v>0</v>
      </c>
      <c r="O12" s="18">
        <f t="shared" ref="O12:O14" si="9">R12</f>
        <v>0</v>
      </c>
      <c r="P12" s="19">
        <v>0</v>
      </c>
      <c r="Q12" s="19">
        <v>0</v>
      </c>
      <c r="R12" s="19">
        <v>0</v>
      </c>
      <c r="S12" s="19">
        <v>0</v>
      </c>
      <c r="T12" s="18">
        <f t="shared" ref="T12:T14" si="10">W12</f>
        <v>0</v>
      </c>
      <c r="U12" s="19">
        <v>0</v>
      </c>
      <c r="V12" s="19">
        <v>0</v>
      </c>
      <c r="W12" s="19">
        <v>0</v>
      </c>
      <c r="X12" s="19">
        <v>0</v>
      </c>
      <c r="Y12" s="18">
        <f t="shared" ref="Y12:Y14" si="11">AB12</f>
        <v>0</v>
      </c>
      <c r="Z12" s="19">
        <v>0</v>
      </c>
      <c r="AA12" s="19">
        <v>0</v>
      </c>
      <c r="AB12" s="19">
        <v>0</v>
      </c>
      <c r="AC12" s="19">
        <v>0</v>
      </c>
      <c r="AD12" s="18">
        <f t="shared" ref="AD12:AD14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4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4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4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4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4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43</v>
      </c>
      <c r="C13" s="16" t="s">
        <v>21</v>
      </c>
      <c r="D13" s="16" t="s">
        <v>39</v>
      </c>
      <c r="E13" s="11">
        <f t="shared" si="3"/>
        <v>1270.5999999999999</v>
      </c>
      <c r="F13" s="11">
        <f t="shared" si="4"/>
        <v>0</v>
      </c>
      <c r="G13" s="11">
        <f t="shared" si="5"/>
        <v>0</v>
      </c>
      <c r="H13" s="11">
        <f t="shared" si="6"/>
        <v>1270.5999999999999</v>
      </c>
      <c r="I13" s="11">
        <f t="shared" si="7"/>
        <v>0</v>
      </c>
      <c r="J13" s="29">
        <f t="shared" si="8"/>
        <v>0</v>
      </c>
      <c r="K13" s="19">
        <v>0</v>
      </c>
      <c r="L13" s="19">
        <v>0</v>
      </c>
      <c r="M13" s="26">
        <f>1270.6-1270.6</f>
        <v>0</v>
      </c>
      <c r="N13" s="19">
        <v>0</v>
      </c>
      <c r="O13" s="28">
        <f t="shared" si="9"/>
        <v>1270.5999999999999</v>
      </c>
      <c r="P13" s="19">
        <v>0</v>
      </c>
      <c r="Q13" s="19">
        <v>0</v>
      </c>
      <c r="R13" s="21">
        <v>1270.5999999999999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1181.8</v>
      </c>
      <c r="F14" s="11">
        <f t="shared" si="4"/>
        <v>0</v>
      </c>
      <c r="G14" s="11">
        <f t="shared" si="5"/>
        <v>0</v>
      </c>
      <c r="H14" s="11">
        <f t="shared" si="6"/>
        <v>1181.8</v>
      </c>
      <c r="I14" s="11">
        <f t="shared" si="7"/>
        <v>0</v>
      </c>
      <c r="J14" s="12">
        <f t="shared" si="8"/>
        <v>1181.8</v>
      </c>
      <c r="K14" s="18">
        <v>0</v>
      </c>
      <c r="L14" s="18">
        <v>0</v>
      </c>
      <c r="M14" s="26">
        <v>1181.8</v>
      </c>
      <c r="N14" s="18">
        <v>0</v>
      </c>
      <c r="O14" s="18">
        <f t="shared" si="9"/>
        <v>0</v>
      </c>
      <c r="P14" s="18">
        <v>0</v>
      </c>
      <c r="Q14" s="18">
        <v>0</v>
      </c>
      <c r="R14" s="18">
        <v>0</v>
      </c>
      <c r="S14" s="18">
        <v>0</v>
      </c>
      <c r="T14" s="18">
        <f t="shared" si="10"/>
        <v>0</v>
      </c>
      <c r="U14" s="18">
        <v>0</v>
      </c>
      <c r="V14" s="18">
        <v>0</v>
      </c>
      <c r="W14" s="18">
        <v>0</v>
      </c>
      <c r="X14" s="18">
        <v>0</v>
      </c>
      <c r="Y14" s="18">
        <f t="shared" si="11"/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f t="shared" si="12"/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f t="shared" si="13"/>
        <v>0</v>
      </c>
      <c r="AJ14" s="18">
        <v>0</v>
      </c>
      <c r="AK14" s="18">
        <v>0</v>
      </c>
      <c r="AL14" s="18">
        <v>0</v>
      </c>
      <c r="AM14" s="18">
        <v>0</v>
      </c>
      <c r="AN14" s="18">
        <f t="shared" si="14"/>
        <v>0</v>
      </c>
      <c r="AO14" s="18">
        <v>0</v>
      </c>
      <c r="AP14" s="18">
        <v>0</v>
      </c>
      <c r="AQ14" s="18">
        <v>0</v>
      </c>
      <c r="AR14" s="18">
        <v>0</v>
      </c>
      <c r="AS14" s="18">
        <f t="shared" si="15"/>
        <v>0</v>
      </c>
      <c r="AT14" s="18">
        <v>0</v>
      </c>
      <c r="AU14" s="18">
        <v>0</v>
      </c>
      <c r="AV14" s="18">
        <v>0</v>
      </c>
      <c r="AW14" s="18">
        <v>0</v>
      </c>
      <c r="AX14" s="18">
        <f t="shared" si="16"/>
        <v>0</v>
      </c>
      <c r="AY14" s="18">
        <v>0</v>
      </c>
      <c r="AZ14" s="18">
        <v>0</v>
      </c>
      <c r="BA14" s="18">
        <v>0</v>
      </c>
      <c r="BB14" s="18">
        <v>0</v>
      </c>
      <c r="BC14" s="18">
        <f t="shared" si="17"/>
        <v>0</v>
      </c>
      <c r="BD14" s="18">
        <v>0</v>
      </c>
      <c r="BE14" s="18">
        <v>0</v>
      </c>
      <c r="BF14" s="18">
        <v>0</v>
      </c>
      <c r="BG14" s="18">
        <v>0</v>
      </c>
    </row>
    <row r="15" spans="1:62" ht="31.5" x14ac:dyDescent="0.25">
      <c r="A15" s="10" t="s">
        <v>31</v>
      </c>
      <c r="B15" s="27" t="s">
        <v>62</v>
      </c>
      <c r="C15" s="16" t="s">
        <v>21</v>
      </c>
      <c r="D15" s="16" t="s">
        <v>39</v>
      </c>
      <c r="E15" s="11">
        <f t="shared" ref="E15" si="18">J15+O15+T15+Y15+AD15+AI15+AN15+AS15+AX15+BC15</f>
        <v>5.5</v>
      </c>
      <c r="F15" s="11">
        <f t="shared" ref="F15" si="19">K15+P15+U15+Z15+AE15+AJ15+AO15+AT15+AY15+BD15</f>
        <v>0</v>
      </c>
      <c r="G15" s="11">
        <f t="shared" ref="G15" si="20">L15+Q15+V15+AA15+AF15+AK15+AP15+AU15+AZ15+BE15</f>
        <v>0</v>
      </c>
      <c r="H15" s="11">
        <f t="shared" ref="H15" si="21">M15+R15+W15+AB15+AG15+AL15+AQ15+AV15+BA15+BF15</f>
        <v>5.5</v>
      </c>
      <c r="I15" s="11">
        <f t="shared" ref="I15" si="22">N15+S15+X15+AC15+AH15+AM15+AR15+AW15+BB15+BG15</f>
        <v>0</v>
      </c>
      <c r="J15" s="12">
        <f t="shared" ref="J15" si="23">M15</f>
        <v>5.5</v>
      </c>
      <c r="K15" s="18"/>
      <c r="L15" s="18">
        <v>0</v>
      </c>
      <c r="M15" s="26">
        <v>5.5</v>
      </c>
      <c r="N15" s="18">
        <v>0</v>
      </c>
      <c r="O15" s="18">
        <f t="shared" ref="O15:O16" si="24">R15</f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ref="T15:T16" si="25">W15</f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ref="Y15:Y16" si="26">AB15</f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ref="AD15:AD16" si="27">AG15</f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ref="AI15:AI16" si="28">AL15</f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ref="AN15:AN16" si="29">AQ15</f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ref="AS15:AS16" si="30">AV15</f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ref="AX15:AX16" si="31">BA15</f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ref="BC15:BC16" si="32">BF15</f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172</v>
      </c>
      <c r="B16" s="27" t="s">
        <v>65</v>
      </c>
      <c r="C16" s="16" t="s">
        <v>21</v>
      </c>
      <c r="D16" s="16" t="s">
        <v>66</v>
      </c>
      <c r="E16" s="11">
        <f t="shared" ref="E16" si="33">J16+O16+T16+Y16+AD16+AI16+AN16+AS16+AX16+BC16</f>
        <v>1000</v>
      </c>
      <c r="F16" s="11">
        <f t="shared" ref="F16" si="34">K16+P16+U16+Z16+AE16+AJ16+AO16+AT16+AY16+BD16</f>
        <v>0</v>
      </c>
      <c r="G16" s="11">
        <f t="shared" ref="G16" si="35">L16+Q16+V16+AA16+AF16+AK16+AP16+AU16+AZ16+BE16</f>
        <v>0</v>
      </c>
      <c r="H16" s="11">
        <f t="shared" ref="H16" si="36">M16+R16+W16+AB16+AG16+AL16+AQ16+AV16+BA16+BF16</f>
        <v>1000</v>
      </c>
      <c r="I16" s="11">
        <f t="shared" ref="I16" si="37">N16+S16+X16+AC16+AH16+AM16+AR16+AW16+BB16+BG16</f>
        <v>0</v>
      </c>
      <c r="J16" s="12">
        <f t="shared" ref="J16" si="38">M16</f>
        <v>1000</v>
      </c>
      <c r="K16" s="18"/>
      <c r="L16" s="18">
        <v>0</v>
      </c>
      <c r="M16" s="26">
        <v>1000</v>
      </c>
      <c r="N16" s="18">
        <v>0</v>
      </c>
      <c r="O16" s="18">
        <f t="shared" si="24"/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si="25"/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si="26"/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si="27"/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si="28"/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si="29"/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si="30"/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si="31"/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si="32"/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46</v>
      </c>
      <c r="B17" s="27" t="s">
        <v>109</v>
      </c>
      <c r="C17" s="16" t="s">
        <v>21</v>
      </c>
      <c r="D17" s="16" t="s">
        <v>66</v>
      </c>
      <c r="E17" s="11">
        <f t="shared" ref="E17" si="39">J17+O17+T17+Y17+AD17+AI17+AN17+AS17+AX17+BC17</f>
        <v>1264.5999999999999</v>
      </c>
      <c r="F17" s="11">
        <f t="shared" ref="F17" si="40">K17+P17+U17+Z17+AE17+AJ17+AO17+AT17+AY17+BD17</f>
        <v>0</v>
      </c>
      <c r="G17" s="11">
        <f t="shared" ref="G17" si="41">L17+Q17+V17+AA17+AF17+AK17+AP17+AU17+AZ17+BE17</f>
        <v>0</v>
      </c>
      <c r="H17" s="11">
        <f t="shared" ref="H17" si="42">M17+R17+W17+AB17+AG17+AL17+AQ17+AV17+BA17+BF17</f>
        <v>1264.5999999999999</v>
      </c>
      <c r="I17" s="11">
        <f t="shared" ref="I17" si="43">N17+S17+X17+AC17+AH17+AM17+AR17+AW17+BB17+BG17</f>
        <v>0</v>
      </c>
      <c r="J17" s="29">
        <f t="shared" ref="J17" si="44">M17</f>
        <v>0</v>
      </c>
      <c r="K17" s="18"/>
      <c r="L17" s="18">
        <v>0</v>
      </c>
      <c r="M17" s="26">
        <v>0</v>
      </c>
      <c r="N17" s="18">
        <v>0</v>
      </c>
      <c r="O17" s="28">
        <f t="shared" ref="O17" si="45">R17</f>
        <v>1264.5999999999999</v>
      </c>
      <c r="P17" s="18">
        <v>0</v>
      </c>
      <c r="Q17" s="18">
        <v>0</v>
      </c>
      <c r="R17" s="28">
        <v>1264.5999999999999</v>
      </c>
      <c r="S17" s="18">
        <v>0</v>
      </c>
      <c r="T17" s="18">
        <f t="shared" ref="T17" si="46">W17</f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ref="Y17" si="47">AB17</f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ref="AD17" si="48">AG17</f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ref="AI17" si="49">AL17</f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ref="AN17" si="50">AQ17</f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ref="AS17" si="51">AV17</f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ref="AX17" si="52">BA17</f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ref="BC17" si="53">BF17</f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47.25" x14ac:dyDescent="0.25">
      <c r="A18" s="10" t="s">
        <v>47</v>
      </c>
      <c r="B18" s="27" t="s">
        <v>166</v>
      </c>
      <c r="C18" s="16" t="s">
        <v>21</v>
      </c>
      <c r="D18" s="16" t="s">
        <v>63</v>
      </c>
      <c r="E18" s="11">
        <f t="shared" ref="E18" si="54">J18+O18+T18+Y18+AD18+AI18+AN18+AS18+AX18+BC18</f>
        <v>4225.2</v>
      </c>
      <c r="F18" s="11">
        <f t="shared" ref="F18" si="55">K18+P18+U18+Z18+AE18+AJ18+AO18+AT18+AY18+BD18</f>
        <v>0</v>
      </c>
      <c r="G18" s="11">
        <f t="shared" ref="G18" si="56">L18+Q18+V18+AA18+AF18+AK18+AP18+AU18+AZ18+BE18</f>
        <v>0</v>
      </c>
      <c r="H18" s="11">
        <f t="shared" ref="H18" si="57">M18+R18+W18+AB18+AG18+AL18+AQ18+AV18+BA18+BF18</f>
        <v>3521</v>
      </c>
      <c r="I18" s="11">
        <f t="shared" ref="I18" si="58">N18+S18+X18+AC18+AH18+AM18+AR18+AW18+BB18+BG18</f>
        <v>704.2</v>
      </c>
      <c r="J18" s="29">
        <f t="shared" ref="J18" si="59">M18</f>
        <v>0</v>
      </c>
      <c r="K18" s="18"/>
      <c r="L18" s="18">
        <v>0</v>
      </c>
      <c r="M18" s="26">
        <v>0</v>
      </c>
      <c r="N18" s="18">
        <v>0</v>
      </c>
      <c r="O18" s="28">
        <f t="shared" ref="O18" si="60">R18</f>
        <v>0</v>
      </c>
      <c r="P18" s="18">
        <v>0</v>
      </c>
      <c r="Q18" s="18">
        <v>0</v>
      </c>
      <c r="R18" s="28">
        <v>0</v>
      </c>
      <c r="S18" s="18">
        <v>0</v>
      </c>
      <c r="T18" s="28">
        <f>W18+X18</f>
        <v>0</v>
      </c>
      <c r="U18" s="18">
        <v>0</v>
      </c>
      <c r="V18" s="18">
        <v>0</v>
      </c>
      <c r="W18" s="28">
        <f>3521-3521</f>
        <v>0</v>
      </c>
      <c r="X18" s="28">
        <f>704.2-704.2</f>
        <v>0</v>
      </c>
      <c r="Y18" s="28">
        <f>AB18+AC18</f>
        <v>4225.2</v>
      </c>
      <c r="Z18" s="18">
        <v>0</v>
      </c>
      <c r="AA18" s="18">
        <v>0</v>
      </c>
      <c r="AB18" s="28">
        <v>3521</v>
      </c>
      <c r="AC18" s="28">
        <v>704.2</v>
      </c>
      <c r="AD18" s="18">
        <f t="shared" ref="AD18" si="61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62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63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64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65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66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48</v>
      </c>
      <c r="B19" s="27" t="s">
        <v>177</v>
      </c>
      <c r="C19" s="16" t="s">
        <v>21</v>
      </c>
      <c r="D19" s="16" t="s">
        <v>63</v>
      </c>
      <c r="E19" s="11">
        <f t="shared" ref="E19" si="67">J19+O19+T19+Y19+AD19+AI19+AN19+AS19+AX19+BC19</f>
        <v>23575.599999999999</v>
      </c>
      <c r="F19" s="11">
        <f t="shared" ref="F19" si="68">K19+P19+U19+Z19+AE19+AJ19+AO19+AT19+AY19+BD19</f>
        <v>0</v>
      </c>
      <c r="G19" s="11">
        <f t="shared" ref="G19" si="69">L19+Q19+V19+AA19+AF19+AK19+AP19+AU19+AZ19+BE19</f>
        <v>0</v>
      </c>
      <c r="H19" s="11">
        <f t="shared" ref="H19" si="70">M19+R19+W19+AB19+AG19+AL19+AQ19+AV19+BA19+BF19</f>
        <v>19646.3</v>
      </c>
      <c r="I19" s="11">
        <f t="shared" ref="I19" si="71">N19+S19+X19+AC19+AH19+AM19+AR19+AW19+BB19+BG19</f>
        <v>3929.3</v>
      </c>
      <c r="J19" s="29">
        <f t="shared" ref="J19" si="72">M19</f>
        <v>0</v>
      </c>
      <c r="K19" s="18"/>
      <c r="L19" s="18">
        <v>0</v>
      </c>
      <c r="M19" s="26">
        <v>0</v>
      </c>
      <c r="N19" s="18">
        <v>0</v>
      </c>
      <c r="O19" s="28">
        <f t="shared" ref="O19" si="73">R19</f>
        <v>0</v>
      </c>
      <c r="P19" s="18">
        <v>0</v>
      </c>
      <c r="Q19" s="18">
        <v>0</v>
      </c>
      <c r="R19" s="28">
        <v>0</v>
      </c>
      <c r="S19" s="18">
        <v>0</v>
      </c>
      <c r="T19" s="28">
        <f>W19+X19</f>
        <v>0</v>
      </c>
      <c r="U19" s="18">
        <v>0</v>
      </c>
      <c r="V19" s="18">
        <v>0</v>
      </c>
      <c r="W19" s="28">
        <f>3521-3521</f>
        <v>0</v>
      </c>
      <c r="X19" s="28">
        <f>704.2-704.2</f>
        <v>0</v>
      </c>
      <c r="Y19" s="28">
        <f>AB19+AC19</f>
        <v>23575.599999999999</v>
      </c>
      <c r="Z19" s="18">
        <v>0</v>
      </c>
      <c r="AA19" s="18">
        <v>0</v>
      </c>
      <c r="AB19" s="28">
        <v>19646.3</v>
      </c>
      <c r="AC19" s="28">
        <v>3929.3</v>
      </c>
      <c r="AD19" s="18">
        <f t="shared" ref="AD19" si="74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75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76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77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78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79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176</v>
      </c>
      <c r="B20" s="27" t="s">
        <v>184</v>
      </c>
      <c r="C20" s="16" t="s">
        <v>21</v>
      </c>
      <c r="D20" s="16" t="s">
        <v>66</v>
      </c>
      <c r="E20" s="11">
        <f t="shared" ref="E20" si="80">J20+O20+T20+Y20+AD20+AI20+AN20+AS20+AX20+BC20</f>
        <v>2918.1</v>
      </c>
      <c r="F20" s="11">
        <f t="shared" ref="F20" si="81">K20+P20+U20+Z20+AE20+AJ20+AO20+AT20+AY20+BD20</f>
        <v>0</v>
      </c>
      <c r="G20" s="11">
        <f t="shared" ref="G20" si="82">L20+Q20+V20+AA20+AF20+AK20+AP20+AU20+AZ20+BE20</f>
        <v>0</v>
      </c>
      <c r="H20" s="11">
        <f t="shared" ref="H20" si="83">M20+R20+W20+AB20+AG20+AL20+AQ20+AV20+BA20+BF20</f>
        <v>2918.1</v>
      </c>
      <c r="I20" s="11">
        <f t="shared" ref="I20" si="84">N20+S20+X20+AC20+AH20+AM20+AR20+AW20+BB20+BG20</f>
        <v>0</v>
      </c>
      <c r="J20" s="29">
        <f t="shared" ref="J20" si="85">M20</f>
        <v>0</v>
      </c>
      <c r="K20" s="18"/>
      <c r="L20" s="18">
        <v>0</v>
      </c>
      <c r="M20" s="26">
        <v>0</v>
      </c>
      <c r="N20" s="18">
        <v>0</v>
      </c>
      <c r="O20" s="28">
        <f t="shared" ref="O20" si="86">R20</f>
        <v>0</v>
      </c>
      <c r="P20" s="18">
        <v>0</v>
      </c>
      <c r="Q20" s="18">
        <v>0</v>
      </c>
      <c r="R20" s="28">
        <v>0</v>
      </c>
      <c r="S20" s="18">
        <v>0</v>
      </c>
      <c r="T20" s="28">
        <f>W20+X20</f>
        <v>0</v>
      </c>
      <c r="U20" s="18">
        <v>0</v>
      </c>
      <c r="V20" s="18">
        <v>0</v>
      </c>
      <c r="W20" s="28">
        <f>3521-3521</f>
        <v>0</v>
      </c>
      <c r="X20" s="28">
        <f>704.2-704.2</f>
        <v>0</v>
      </c>
      <c r="Y20" s="28">
        <f>AB20+AC20</f>
        <v>2918.1</v>
      </c>
      <c r="Z20" s="18">
        <v>0</v>
      </c>
      <c r="AA20" s="18">
        <v>0</v>
      </c>
      <c r="AB20" s="28">
        <v>2918.1</v>
      </c>
      <c r="AC20" s="28">
        <v>0</v>
      </c>
      <c r="AD20" s="18">
        <f t="shared" ref="AD20" si="87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88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89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90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91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92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ht="31.5" x14ac:dyDescent="0.25">
      <c r="A21" s="10" t="s">
        <v>208</v>
      </c>
      <c r="B21" s="27" t="s">
        <v>209</v>
      </c>
      <c r="C21" s="16" t="s">
        <v>21</v>
      </c>
      <c r="D21" s="16" t="s">
        <v>63</v>
      </c>
      <c r="E21" s="11">
        <f t="shared" ref="E21" si="93">J21+O21+T21+Y21+AD21+AI21+AN21+AS21+AX21+BC21</f>
        <v>90815.2</v>
      </c>
      <c r="F21" s="11">
        <f t="shared" ref="F21" si="94">K21+P21+U21+Z21+AE21+AJ21+AO21+AT21+AY21+BD21</f>
        <v>0</v>
      </c>
      <c r="G21" s="11">
        <f t="shared" ref="G21" si="95">L21+Q21+V21+AA21+AF21+AK21+AP21+AU21+AZ21+BE21</f>
        <v>0</v>
      </c>
      <c r="H21" s="11">
        <f t="shared" ref="H21" si="96">M21+R21+W21+AB21+AG21+AL21+AQ21+AV21+BA21+BF21</f>
        <v>75679.3</v>
      </c>
      <c r="I21" s="11">
        <f t="shared" ref="I21" si="97">N21+S21+X21+AC21+AH21+AM21+AR21+AW21+BB21+BG21</f>
        <v>15135.9</v>
      </c>
      <c r="J21" s="29">
        <f t="shared" ref="J21" si="98">M21</f>
        <v>0</v>
      </c>
      <c r="K21" s="18"/>
      <c r="L21" s="18">
        <v>0</v>
      </c>
      <c r="M21" s="26">
        <v>0</v>
      </c>
      <c r="N21" s="18">
        <v>0</v>
      </c>
      <c r="O21" s="28">
        <f t="shared" ref="O21" si="99">R21</f>
        <v>0</v>
      </c>
      <c r="P21" s="18">
        <v>0</v>
      </c>
      <c r="Q21" s="18">
        <v>0</v>
      </c>
      <c r="R21" s="28">
        <v>0</v>
      </c>
      <c r="S21" s="18">
        <v>0</v>
      </c>
      <c r="T21" s="28">
        <f>W21+X21</f>
        <v>0</v>
      </c>
      <c r="U21" s="18">
        <v>0</v>
      </c>
      <c r="V21" s="18">
        <v>0</v>
      </c>
      <c r="W21" s="28">
        <f>3521-3521</f>
        <v>0</v>
      </c>
      <c r="X21" s="28">
        <f>704.2-704.2</f>
        <v>0</v>
      </c>
      <c r="Y21" s="28">
        <f>AB21+AC21</f>
        <v>0</v>
      </c>
      <c r="Z21" s="18">
        <v>0</v>
      </c>
      <c r="AA21" s="18">
        <v>0</v>
      </c>
      <c r="AB21" s="28">
        <v>0</v>
      </c>
      <c r="AC21" s="28">
        <v>0</v>
      </c>
      <c r="AD21" s="28">
        <f>AG21+AH21</f>
        <v>90815.2</v>
      </c>
      <c r="AE21" s="28">
        <v>0</v>
      </c>
      <c r="AF21" s="28">
        <v>0</v>
      </c>
      <c r="AG21" s="28">
        <v>75679.3</v>
      </c>
      <c r="AH21" s="28">
        <v>15135.9</v>
      </c>
      <c r="AI21" s="18">
        <f t="shared" ref="AI21" si="100">AL21</f>
        <v>0</v>
      </c>
      <c r="AJ21" s="18">
        <v>0</v>
      </c>
      <c r="AK21" s="18">
        <v>0</v>
      </c>
      <c r="AL21" s="18">
        <v>0</v>
      </c>
      <c r="AM21" s="18">
        <v>0</v>
      </c>
      <c r="AN21" s="18">
        <f t="shared" ref="AN21" si="101">AQ21</f>
        <v>0</v>
      </c>
      <c r="AO21" s="18">
        <v>0</v>
      </c>
      <c r="AP21" s="18">
        <v>0</v>
      </c>
      <c r="AQ21" s="18">
        <v>0</v>
      </c>
      <c r="AR21" s="18">
        <v>0</v>
      </c>
      <c r="AS21" s="18">
        <f t="shared" ref="AS21" si="102">AV21</f>
        <v>0</v>
      </c>
      <c r="AT21" s="18">
        <v>0</v>
      </c>
      <c r="AU21" s="18">
        <v>0</v>
      </c>
      <c r="AV21" s="18">
        <v>0</v>
      </c>
      <c r="AW21" s="18">
        <v>0</v>
      </c>
      <c r="AX21" s="18">
        <f t="shared" ref="AX21" si="103">BA21</f>
        <v>0</v>
      </c>
      <c r="AY21" s="18">
        <v>0</v>
      </c>
      <c r="AZ21" s="18">
        <v>0</v>
      </c>
      <c r="BA21" s="18">
        <v>0</v>
      </c>
      <c r="BB21" s="18">
        <v>0</v>
      </c>
      <c r="BC21" s="18">
        <f t="shared" ref="BC21" si="104">BF21</f>
        <v>0</v>
      </c>
      <c r="BD21" s="18">
        <v>0</v>
      </c>
      <c r="BE21" s="18">
        <v>0</v>
      </c>
      <c r="BF21" s="18">
        <v>0</v>
      </c>
      <c r="BG21" s="18">
        <v>0</v>
      </c>
    </row>
    <row r="22" spans="1:59" ht="31.5" x14ac:dyDescent="0.25">
      <c r="A22" s="10" t="s">
        <v>210</v>
      </c>
      <c r="B22" s="27" t="s">
        <v>211</v>
      </c>
      <c r="C22" s="16" t="s">
        <v>21</v>
      </c>
      <c r="D22" s="16" t="s">
        <v>63</v>
      </c>
      <c r="E22" s="11">
        <f t="shared" ref="E22" si="105">J22+O22+T22+Y22+AD22+AI22+AN22+AS22+AX22+BC22</f>
        <v>44765.000000000007</v>
      </c>
      <c r="F22" s="11">
        <f t="shared" ref="F22" si="106">K22+P22+U22+Z22+AE22+AJ22+AO22+AT22+AY22+BD22</f>
        <v>0</v>
      </c>
      <c r="G22" s="11">
        <f t="shared" ref="G22" si="107">L22+Q22+V22+AA22+AF22+AK22+AP22+AU22+AZ22+BE22</f>
        <v>35439.800000000003</v>
      </c>
      <c r="H22" s="11">
        <f t="shared" ref="H22" si="108">M22+R22+W22+AB22+AG22+AL22+AQ22+AV22+BA22+BF22</f>
        <v>1865.3</v>
      </c>
      <c r="I22" s="11">
        <f t="shared" ref="I22" si="109">N22+S22+X22+AC22+AH22+AM22+AR22+AW22+BB22+BG22</f>
        <v>7459.9</v>
      </c>
      <c r="J22" s="29">
        <f t="shared" ref="J22" si="110">M22</f>
        <v>0</v>
      </c>
      <c r="K22" s="18"/>
      <c r="L22" s="18">
        <v>0</v>
      </c>
      <c r="M22" s="26">
        <v>0</v>
      </c>
      <c r="N22" s="18">
        <v>0</v>
      </c>
      <c r="O22" s="28">
        <f t="shared" ref="O22" si="111">R22</f>
        <v>0</v>
      </c>
      <c r="P22" s="18">
        <v>0</v>
      </c>
      <c r="Q22" s="18">
        <v>0</v>
      </c>
      <c r="R22" s="28">
        <v>0</v>
      </c>
      <c r="S22" s="18">
        <v>0</v>
      </c>
      <c r="T22" s="28">
        <f>W22+X22</f>
        <v>0</v>
      </c>
      <c r="U22" s="18">
        <v>0</v>
      </c>
      <c r="V22" s="18">
        <v>0</v>
      </c>
      <c r="W22" s="28">
        <f>3521-3521</f>
        <v>0</v>
      </c>
      <c r="X22" s="28">
        <f>704.2-704.2</f>
        <v>0</v>
      </c>
      <c r="Y22" s="28">
        <f>AB22+AC22</f>
        <v>0</v>
      </c>
      <c r="Z22" s="18">
        <v>0</v>
      </c>
      <c r="AA22" s="18">
        <v>0</v>
      </c>
      <c r="AB22" s="28">
        <v>0</v>
      </c>
      <c r="AC22" s="28">
        <v>0</v>
      </c>
      <c r="AD22" s="28">
        <f>AF22+AG22+AH22</f>
        <v>44765.000000000007</v>
      </c>
      <c r="AE22" s="28">
        <v>0</v>
      </c>
      <c r="AF22" s="28">
        <v>35439.800000000003</v>
      </c>
      <c r="AG22" s="28">
        <v>1865.3</v>
      </c>
      <c r="AH22" s="28">
        <v>7459.9</v>
      </c>
      <c r="AI22" s="18">
        <f t="shared" ref="AI22" si="112">AL22</f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f t="shared" ref="AN22" si="113">AQ22</f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f t="shared" ref="AS22" si="114">AV22</f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f t="shared" ref="AX22" si="115">BA22</f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f t="shared" ref="BC22" si="116">BF22</f>
        <v>0</v>
      </c>
      <c r="BD22" s="18">
        <v>0</v>
      </c>
      <c r="BE22" s="18">
        <v>0</v>
      </c>
      <c r="BF22" s="18">
        <v>0</v>
      </c>
      <c r="BG22" s="18">
        <v>0</v>
      </c>
    </row>
    <row r="23" spans="1:59" s="9" customFormat="1" ht="35.25" customHeight="1" x14ac:dyDescent="0.25">
      <c r="A23" s="49" t="s">
        <v>50</v>
      </c>
      <c r="B23" s="66" t="s">
        <v>49</v>
      </c>
      <c r="C23" s="66"/>
      <c r="D23" s="66"/>
      <c r="E23" s="8">
        <f>SUM(E24:E82)</f>
        <v>412240.10000000009</v>
      </c>
      <c r="F23" s="8">
        <f t="shared" ref="F23:BA23" si="117">SUM(F24:F82)</f>
        <v>0</v>
      </c>
      <c r="G23" s="8">
        <f t="shared" si="117"/>
        <v>97054.2</v>
      </c>
      <c r="H23" s="8">
        <f t="shared" si="117"/>
        <v>310144.89999999997</v>
      </c>
      <c r="I23" s="8">
        <f t="shared" si="117"/>
        <v>5041</v>
      </c>
      <c r="J23" s="8">
        <f t="shared" si="117"/>
        <v>63479.899999999994</v>
      </c>
      <c r="K23" s="8">
        <f t="shared" si="117"/>
        <v>0</v>
      </c>
      <c r="L23" s="8">
        <f t="shared" si="117"/>
        <v>21047.200000000001</v>
      </c>
      <c r="M23" s="8">
        <f t="shared" si="117"/>
        <v>40684.1</v>
      </c>
      <c r="N23" s="8">
        <f t="shared" si="117"/>
        <v>1748.6</v>
      </c>
      <c r="O23" s="8">
        <f t="shared" si="117"/>
        <v>49616.800000000003</v>
      </c>
      <c r="P23" s="8">
        <f t="shared" si="117"/>
        <v>0</v>
      </c>
      <c r="Q23" s="8">
        <f t="shared" si="117"/>
        <v>29390.699999999997</v>
      </c>
      <c r="R23" s="8">
        <f t="shared" si="117"/>
        <v>18908.599999999999</v>
      </c>
      <c r="S23" s="8">
        <f t="shared" si="117"/>
        <v>1317.5</v>
      </c>
      <c r="T23" s="8">
        <f t="shared" si="117"/>
        <v>58376.700000000004</v>
      </c>
      <c r="U23" s="8">
        <f t="shared" si="117"/>
        <v>0</v>
      </c>
      <c r="V23" s="8">
        <f t="shared" si="117"/>
        <v>25458</v>
      </c>
      <c r="W23" s="8">
        <f t="shared" si="117"/>
        <v>32335.200000000001</v>
      </c>
      <c r="X23" s="8">
        <f t="shared" si="117"/>
        <v>583.49999999999989</v>
      </c>
      <c r="Y23" s="8">
        <f t="shared" si="117"/>
        <v>83618</v>
      </c>
      <c r="Z23" s="8">
        <f t="shared" si="117"/>
        <v>0</v>
      </c>
      <c r="AA23" s="8">
        <f t="shared" si="117"/>
        <v>14367.099999999999</v>
      </c>
      <c r="AB23" s="8">
        <f t="shared" si="117"/>
        <v>67859.5</v>
      </c>
      <c r="AC23" s="8">
        <f t="shared" si="117"/>
        <v>1391.4000000000005</v>
      </c>
      <c r="AD23" s="8">
        <f t="shared" si="117"/>
        <v>7148.7</v>
      </c>
      <c r="AE23" s="8">
        <f t="shared" si="117"/>
        <v>0</v>
      </c>
      <c r="AF23" s="8">
        <f t="shared" si="117"/>
        <v>6791.2</v>
      </c>
      <c r="AG23" s="8">
        <f t="shared" si="117"/>
        <v>357.5</v>
      </c>
      <c r="AH23" s="8">
        <f t="shared" si="117"/>
        <v>0</v>
      </c>
      <c r="AI23" s="8">
        <f t="shared" si="117"/>
        <v>50000</v>
      </c>
      <c r="AJ23" s="8">
        <f t="shared" si="117"/>
        <v>0</v>
      </c>
      <c r="AK23" s="8">
        <f t="shared" si="117"/>
        <v>0</v>
      </c>
      <c r="AL23" s="8">
        <f t="shared" si="117"/>
        <v>50000</v>
      </c>
      <c r="AM23" s="8">
        <f t="shared" si="117"/>
        <v>0</v>
      </c>
      <c r="AN23" s="8">
        <f t="shared" si="117"/>
        <v>100000</v>
      </c>
      <c r="AO23" s="8">
        <f t="shared" si="117"/>
        <v>0</v>
      </c>
      <c r="AP23" s="8">
        <f t="shared" si="117"/>
        <v>0</v>
      </c>
      <c r="AQ23" s="8">
        <f t="shared" si="117"/>
        <v>100000</v>
      </c>
      <c r="AR23" s="8">
        <f t="shared" si="117"/>
        <v>0</v>
      </c>
      <c r="AS23" s="8">
        <f t="shared" si="117"/>
        <v>0</v>
      </c>
      <c r="AT23" s="8">
        <f t="shared" si="117"/>
        <v>0</v>
      </c>
      <c r="AU23" s="8">
        <f t="shared" si="117"/>
        <v>0</v>
      </c>
      <c r="AV23" s="8">
        <f t="shared" si="117"/>
        <v>0</v>
      </c>
      <c r="AW23" s="8">
        <f t="shared" si="117"/>
        <v>0</v>
      </c>
      <c r="AX23" s="8">
        <f t="shared" si="117"/>
        <v>0</v>
      </c>
      <c r="AY23" s="8">
        <f t="shared" si="117"/>
        <v>0</v>
      </c>
      <c r="AZ23" s="8">
        <f t="shared" si="117"/>
        <v>0</v>
      </c>
      <c r="BA23" s="8">
        <f t="shared" si="117"/>
        <v>0</v>
      </c>
      <c r="BB23" s="8">
        <f>SUM(BB24:BB82)</f>
        <v>0</v>
      </c>
      <c r="BC23" s="8">
        <f t="shared" ref="BC23" si="118">SUM(BC24:BC82)</f>
        <v>0</v>
      </c>
      <c r="BD23" s="8">
        <f t="shared" ref="BD23" si="119">SUM(BD24:BD82)</f>
        <v>0</v>
      </c>
      <c r="BE23" s="8">
        <f t="shared" ref="BE23" si="120">SUM(BE24:BE82)</f>
        <v>0</v>
      </c>
      <c r="BF23" s="8">
        <f t="shared" ref="BF23" si="121">SUM(BF24:BF82)</f>
        <v>0</v>
      </c>
      <c r="BG23" s="8">
        <f t="shared" ref="BG23" si="122">SUM(BG24:BG82)</f>
        <v>0</v>
      </c>
    </row>
    <row r="24" spans="1:59" ht="31.5" x14ac:dyDescent="0.25">
      <c r="A24" s="10" t="s">
        <v>51</v>
      </c>
      <c r="B24" s="34" t="s">
        <v>59</v>
      </c>
      <c r="C24" s="24" t="s">
        <v>21</v>
      </c>
      <c r="D24" s="16" t="s">
        <v>63</v>
      </c>
      <c r="E24" s="11">
        <f t="shared" ref="E24:E27" si="123">J24+O24+T24+Y24+AD24+AI24+AN24+AS24+AX24+BC24</f>
        <v>807</v>
      </c>
      <c r="F24" s="11">
        <f t="shared" ref="F24:F27" si="124">K24+P24+U24+Z24+AE24+AJ24+AO24+AT24+AY24+BD24</f>
        <v>0</v>
      </c>
      <c r="G24" s="11">
        <f t="shared" ref="G24:G27" si="125">L24+Q24+V24+AA24+AF24+AK24+AP24+AU24+AZ24+BE24</f>
        <v>759</v>
      </c>
      <c r="H24" s="11">
        <f t="shared" ref="H24:H27" si="126">M24+R24+W24+AB24+AG24+AL24+AQ24+AV24+BA24+BF24</f>
        <v>40</v>
      </c>
      <c r="I24" s="11">
        <f t="shared" ref="I24:I27" si="127">N24+S24+X24+AC24+AH24+AM24+AR24+AW24+BB24+BG24</f>
        <v>8</v>
      </c>
      <c r="J24" s="12">
        <f>L24+M24+N24</f>
        <v>807</v>
      </c>
      <c r="K24" s="19">
        <v>0</v>
      </c>
      <c r="L24" s="21">
        <v>759</v>
      </c>
      <c r="M24" s="26">
        <v>40</v>
      </c>
      <c r="N24" s="21">
        <v>8</v>
      </c>
      <c r="O24" s="18">
        <f t="shared" ref="O24:O27" si="128">R24</f>
        <v>0</v>
      </c>
      <c r="P24" s="19">
        <v>0</v>
      </c>
      <c r="Q24" s="19">
        <v>0</v>
      </c>
      <c r="R24" s="19">
        <v>0</v>
      </c>
      <c r="S24" s="19">
        <v>0</v>
      </c>
      <c r="T24" s="28">
        <f>SUM(V24:X24)</f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ref="Y24:Y27" si="129">AB24</f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ref="AD24:AD27" si="130">AG24</f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ref="AI24:AI27" si="131">AL24</f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ref="AN24:AN27" si="132">AQ24</f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ref="AS24:AS27" si="133">AV24</f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ref="AX24:AX27" si="134">BA24</f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ref="BC24:BC27" si="135">BF24</f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47.25" x14ac:dyDescent="0.25">
      <c r="A25" s="10" t="s">
        <v>55</v>
      </c>
      <c r="B25" s="35" t="s">
        <v>60</v>
      </c>
      <c r="C25" s="24" t="s">
        <v>21</v>
      </c>
      <c r="D25" s="16" t="s">
        <v>63</v>
      </c>
      <c r="E25" s="11">
        <f t="shared" si="123"/>
        <v>383.7</v>
      </c>
      <c r="F25" s="11">
        <f t="shared" si="124"/>
        <v>0</v>
      </c>
      <c r="G25" s="11">
        <f t="shared" si="125"/>
        <v>360.9</v>
      </c>
      <c r="H25" s="11">
        <f t="shared" si="126"/>
        <v>19</v>
      </c>
      <c r="I25" s="11">
        <f t="shared" si="127"/>
        <v>3.8</v>
      </c>
      <c r="J25" s="12">
        <f t="shared" ref="J25:J27" si="136">L25+M25+N25</f>
        <v>383.7</v>
      </c>
      <c r="K25" s="19">
        <v>0</v>
      </c>
      <c r="L25" s="21">
        <v>360.9</v>
      </c>
      <c r="M25" s="26">
        <v>19</v>
      </c>
      <c r="N25" s="21">
        <v>3.8</v>
      </c>
      <c r="O25" s="18">
        <f t="shared" si="128"/>
        <v>0</v>
      </c>
      <c r="P25" s="19">
        <v>0</v>
      </c>
      <c r="Q25" s="19">
        <v>0</v>
      </c>
      <c r="R25" s="19">
        <v>0</v>
      </c>
      <c r="S25" s="19">
        <v>0</v>
      </c>
      <c r="T25" s="28">
        <f t="shared" ref="T25:T52" si="137">SUM(V25:X25)</f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129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130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131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132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133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134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135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56</v>
      </c>
      <c r="B26" s="35" t="s">
        <v>77</v>
      </c>
      <c r="C26" s="24" t="s">
        <v>21</v>
      </c>
      <c r="D26" s="16" t="s">
        <v>63</v>
      </c>
      <c r="E26" s="11">
        <f t="shared" si="123"/>
        <v>731.39999999999986</v>
      </c>
      <c r="F26" s="11">
        <f t="shared" si="124"/>
        <v>0</v>
      </c>
      <c r="G26" s="11">
        <f t="shared" si="125"/>
        <v>687.8</v>
      </c>
      <c r="H26" s="11">
        <f t="shared" si="126"/>
        <v>36.299999999999997</v>
      </c>
      <c r="I26" s="11">
        <f t="shared" si="127"/>
        <v>7.3</v>
      </c>
      <c r="J26" s="12">
        <f t="shared" si="136"/>
        <v>731.39999999999986</v>
      </c>
      <c r="K26" s="19">
        <v>0</v>
      </c>
      <c r="L26" s="21">
        <v>687.8</v>
      </c>
      <c r="M26" s="26">
        <v>36.299999999999997</v>
      </c>
      <c r="N26" s="21">
        <v>7.3</v>
      </c>
      <c r="O26" s="18">
        <f t="shared" si="128"/>
        <v>0</v>
      </c>
      <c r="P26" s="19">
        <v>0</v>
      </c>
      <c r="Q26" s="19">
        <v>0</v>
      </c>
      <c r="R26" s="19">
        <v>0</v>
      </c>
      <c r="S26" s="19">
        <v>0</v>
      </c>
      <c r="T26" s="28">
        <f t="shared" si="137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si="129"/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si="130"/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si="131"/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si="132"/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si="133"/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si="134"/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si="135"/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57</v>
      </c>
      <c r="B27" s="35" t="s">
        <v>61</v>
      </c>
      <c r="C27" s="24" t="s">
        <v>21</v>
      </c>
      <c r="D27" s="16" t="s">
        <v>63</v>
      </c>
      <c r="E27" s="11">
        <f t="shared" si="123"/>
        <v>4697.5</v>
      </c>
      <c r="F27" s="11">
        <f t="shared" si="124"/>
        <v>0</v>
      </c>
      <c r="G27" s="11">
        <f t="shared" si="125"/>
        <v>4418</v>
      </c>
      <c r="H27" s="11">
        <f t="shared" si="126"/>
        <v>232.6</v>
      </c>
      <c r="I27" s="11">
        <f t="shared" si="127"/>
        <v>46.9</v>
      </c>
      <c r="J27" s="12">
        <f t="shared" si="136"/>
        <v>4697.5</v>
      </c>
      <c r="K27" s="19">
        <v>0</v>
      </c>
      <c r="L27" s="21">
        <v>4418</v>
      </c>
      <c r="M27" s="26">
        <v>232.6</v>
      </c>
      <c r="N27" s="21">
        <v>46.9</v>
      </c>
      <c r="O27" s="18">
        <f t="shared" si="128"/>
        <v>0</v>
      </c>
      <c r="P27" s="19">
        <v>0</v>
      </c>
      <c r="Q27" s="19">
        <v>0</v>
      </c>
      <c r="R27" s="19">
        <v>0</v>
      </c>
      <c r="S27" s="19">
        <v>0</v>
      </c>
      <c r="T27" s="28">
        <f t="shared" si="137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si="129"/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si="130"/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si="131"/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si="132"/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si="133"/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si="134"/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si="135"/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47.25" x14ac:dyDescent="0.25">
      <c r="A28" s="10" t="s">
        <v>58</v>
      </c>
      <c r="B28" s="35" t="s">
        <v>67</v>
      </c>
      <c r="C28" s="24" t="s">
        <v>21</v>
      </c>
      <c r="D28" s="16" t="s">
        <v>66</v>
      </c>
      <c r="E28" s="11">
        <f t="shared" ref="E28" si="138">J28+O28+T28+Y28+AD28+AI28+AN28+AS28+AX28+BC28</f>
        <v>3964.6</v>
      </c>
      <c r="F28" s="11">
        <f t="shared" ref="F28" si="139">K28+P28+U28+Z28+AE28+AJ28+AO28+AT28+AY28+BD28</f>
        <v>0</v>
      </c>
      <c r="G28" s="11">
        <f t="shared" ref="G28" si="140">L28+Q28+V28+AA28+AF28+AK28+AP28+AU28+AZ28+BE28</f>
        <v>0</v>
      </c>
      <c r="H28" s="11">
        <f t="shared" ref="H28" si="141">M28+R28+W28+AB28+AG28+AL28+AQ28+AV28+BA28+BF28</f>
        <v>3964.6</v>
      </c>
      <c r="I28" s="11">
        <f t="shared" ref="I28" si="142">N28+S28+X28+AC28+AH28+AM28+AR28+AW28+BB28+BG28</f>
        <v>0</v>
      </c>
      <c r="J28" s="12">
        <f t="shared" ref="J28" si="143">L28+M28+N28</f>
        <v>3964.6</v>
      </c>
      <c r="K28" s="19">
        <v>0</v>
      </c>
      <c r="L28" s="21">
        <v>0</v>
      </c>
      <c r="M28" s="26">
        <v>3964.6</v>
      </c>
      <c r="N28" s="21">
        <v>0</v>
      </c>
      <c r="O28" s="18">
        <f t="shared" ref="O28" si="144">R28</f>
        <v>0</v>
      </c>
      <c r="P28" s="19">
        <v>0</v>
      </c>
      <c r="Q28" s="19">
        <v>0</v>
      </c>
      <c r="R28" s="19">
        <v>0</v>
      </c>
      <c r="S28" s="19">
        <v>0</v>
      </c>
      <c r="T28" s="28">
        <f t="shared" si="137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45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46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47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48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49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50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51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68</v>
      </c>
      <c r="B29" s="35" t="s">
        <v>70</v>
      </c>
      <c r="C29" s="24" t="s">
        <v>21</v>
      </c>
      <c r="D29" s="16" t="s">
        <v>63</v>
      </c>
      <c r="E29" s="11">
        <f t="shared" ref="E29" si="152">J29+O29+T29+Y29+AD29+AI29+AN29+AS29+AX29+BC29</f>
        <v>6921.7</v>
      </c>
      <c r="F29" s="11">
        <f t="shared" ref="F29" si="153">K29+P29+U29+Z29+AE29+AJ29+AO29+AT29+AY29+BD29</f>
        <v>0</v>
      </c>
      <c r="G29" s="11">
        <f t="shared" ref="G29" si="154">L29+Q29+V29+AA29+AF29+AK29+AP29+AU29+AZ29+BE29</f>
        <v>0</v>
      </c>
      <c r="H29" s="11">
        <f t="shared" ref="H29" si="155">M29+R29+W29+AB29+AG29+AL29+AQ29+AV29+BA29+BF29</f>
        <v>6852.5</v>
      </c>
      <c r="I29" s="11">
        <f t="shared" ref="I29" si="156">N29+S29+X29+AC29+AH29+AM29+AR29+AW29+BB29+BG29</f>
        <v>69.2</v>
      </c>
      <c r="J29" s="12">
        <f t="shared" ref="J29" si="157">L29+M29+N29</f>
        <v>6921.7</v>
      </c>
      <c r="K29" s="19">
        <v>0</v>
      </c>
      <c r="L29" s="21">
        <v>0</v>
      </c>
      <c r="M29" s="26">
        <v>6852.5</v>
      </c>
      <c r="N29" s="21">
        <v>69.2</v>
      </c>
      <c r="O29" s="18">
        <f t="shared" ref="O29" si="158">R29</f>
        <v>0</v>
      </c>
      <c r="P29" s="19">
        <v>0</v>
      </c>
      <c r="Q29" s="19">
        <v>0</v>
      </c>
      <c r="R29" s="19">
        <v>0</v>
      </c>
      <c r="S29" s="19">
        <v>0</v>
      </c>
      <c r="T29" s="28">
        <f t="shared" si="137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" si="159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" si="160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" si="161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" si="162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" si="163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" si="164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" si="165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71</v>
      </c>
      <c r="B30" s="35" t="s">
        <v>72</v>
      </c>
      <c r="C30" s="24" t="s">
        <v>21</v>
      </c>
      <c r="D30" s="16" t="s">
        <v>63</v>
      </c>
      <c r="E30" s="11">
        <f t="shared" ref="E30" si="166">J30+O30+T30+Y30+AD30+AI30+AN30+AS30+AX30+BC30</f>
        <v>10157.800000000001</v>
      </c>
      <c r="F30" s="11">
        <f t="shared" ref="F30" si="167">K30+P30+U30+Z30+AE30+AJ30+AO30+AT30+AY30+BD30</f>
        <v>0</v>
      </c>
      <c r="G30" s="11">
        <f t="shared" ref="G30" si="168">L30+Q30+V30+AA30+AF30+AK30+AP30+AU30+AZ30+BE30</f>
        <v>0</v>
      </c>
      <c r="H30" s="11">
        <f t="shared" ref="H30" si="169">M30+R30+W30+AB30+AG30+AL30+AQ30+AV30+BA30+BF30</f>
        <v>10056.200000000001</v>
      </c>
      <c r="I30" s="11">
        <f t="shared" ref="I30" si="170">N30+S30+X30+AC30+AH30+AM30+AR30+AW30+BB30+BG30</f>
        <v>101.6</v>
      </c>
      <c r="J30" s="12">
        <f t="shared" ref="J30" si="171">L30+M30+N30</f>
        <v>10157.800000000001</v>
      </c>
      <c r="K30" s="19">
        <v>0</v>
      </c>
      <c r="L30" s="21">
        <v>0</v>
      </c>
      <c r="M30" s="26">
        <v>10056.200000000001</v>
      </c>
      <c r="N30" s="21">
        <v>101.6</v>
      </c>
      <c r="O30" s="18">
        <f t="shared" ref="O30" si="172">R30</f>
        <v>0</v>
      </c>
      <c r="P30" s="19">
        <v>0</v>
      </c>
      <c r="Q30" s="19">
        <v>0</v>
      </c>
      <c r="R30" s="19">
        <v>0</v>
      </c>
      <c r="S30" s="19">
        <v>0</v>
      </c>
      <c r="T30" s="28">
        <f t="shared" si="137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ref="Y30" si="173">AB30</f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ref="AD30" si="174">AG30</f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ref="AI30" si="175">AL30</f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ref="AN30" si="176">AQ30</f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ref="AS30" si="177">AV30</f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ref="AX30" si="178">BA30</f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ref="BC30" si="179">BF30</f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73</v>
      </c>
      <c r="B31" s="35" t="s">
        <v>75</v>
      </c>
      <c r="C31" s="24" t="s">
        <v>21</v>
      </c>
      <c r="D31" s="16" t="s">
        <v>63</v>
      </c>
      <c r="E31" s="11">
        <f t="shared" ref="E31:E33" si="180">J31+O31+T31+Y31+AD31+AI31+AN31+AS31+AX31+BC31</f>
        <v>5994.2</v>
      </c>
      <c r="F31" s="11">
        <f t="shared" ref="F31:F33" si="181">K31+P31+U31+Z31+AE31+AJ31+AO31+AT31+AY31+BD31</f>
        <v>0</v>
      </c>
      <c r="G31" s="11">
        <f t="shared" ref="G31:G33" si="182">L31+Q31+V31+AA31+AF31+AK31+AP31+AU31+AZ31+BE31</f>
        <v>0</v>
      </c>
      <c r="H31" s="11">
        <f t="shared" ref="H31:H33" si="183">M31+R31+W31+AB31+AG31+AL31+AQ31+AV31+BA31+BF31</f>
        <v>5934.2</v>
      </c>
      <c r="I31" s="11">
        <f t="shared" ref="I31:I33" si="184">N31+S31+X31+AC31+AH31+AM31+AR31+AW31+BB31+BG31</f>
        <v>60</v>
      </c>
      <c r="J31" s="12">
        <f>L31+M31+N31</f>
        <v>5994.2</v>
      </c>
      <c r="K31" s="19">
        <v>0</v>
      </c>
      <c r="L31" s="21">
        <v>0</v>
      </c>
      <c r="M31" s="26">
        <v>5934.2</v>
      </c>
      <c r="N31" s="21">
        <v>60</v>
      </c>
      <c r="O31" s="18">
        <f t="shared" ref="O31:O33" si="185">R31</f>
        <v>0</v>
      </c>
      <c r="P31" s="19">
        <v>0</v>
      </c>
      <c r="Q31" s="19">
        <v>0</v>
      </c>
      <c r="R31" s="19">
        <v>0</v>
      </c>
      <c r="S31" s="19">
        <v>0</v>
      </c>
      <c r="T31" s="28">
        <f t="shared" si="137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ref="Y31:Y33" si="186">AB31</f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ref="AD31:AD33" si="187">AG31</f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ref="AI31:AI33" si="188">AL31</f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ref="AN31:AN33" si="189">AQ31</f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ref="AS31:AS33" si="190">AV31</f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ref="AX31:AX33" si="191">BA31</f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ref="BC31:BC33" si="192">BF31</f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74</v>
      </c>
      <c r="B32" s="35" t="s">
        <v>78</v>
      </c>
      <c r="C32" s="16" t="s">
        <v>21</v>
      </c>
      <c r="D32" s="16" t="s">
        <v>63</v>
      </c>
      <c r="E32" s="11">
        <f t="shared" si="180"/>
        <v>4785.5999999999995</v>
      </c>
      <c r="F32" s="11">
        <f t="shared" si="181"/>
        <v>0</v>
      </c>
      <c r="G32" s="11">
        <f t="shared" si="182"/>
        <v>4500.8999999999996</v>
      </c>
      <c r="H32" s="11">
        <f t="shared" si="183"/>
        <v>236.9</v>
      </c>
      <c r="I32" s="11">
        <f t="shared" si="184"/>
        <v>47.8</v>
      </c>
      <c r="J32" s="12">
        <f t="shared" ref="J32:J33" si="193">L32+M32+N32</f>
        <v>4785.5999999999995</v>
      </c>
      <c r="K32" s="19">
        <v>0</v>
      </c>
      <c r="L32" s="21">
        <v>4500.8999999999996</v>
      </c>
      <c r="M32" s="26">
        <v>236.9</v>
      </c>
      <c r="N32" s="21">
        <v>47.8</v>
      </c>
      <c r="O32" s="18">
        <f t="shared" si="185"/>
        <v>0</v>
      </c>
      <c r="P32" s="19">
        <v>0</v>
      </c>
      <c r="Q32" s="19">
        <v>0</v>
      </c>
      <c r="R32" s="19">
        <v>0</v>
      </c>
      <c r="S32" s="19">
        <v>0</v>
      </c>
      <c r="T32" s="28">
        <f t="shared" si="137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si="186"/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si="187"/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si="188"/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si="189"/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si="190"/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si="191"/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si="192"/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87</v>
      </c>
      <c r="B33" s="35" t="s">
        <v>79</v>
      </c>
      <c r="C33" s="16" t="s">
        <v>21</v>
      </c>
      <c r="D33" s="16" t="s">
        <v>63</v>
      </c>
      <c r="E33" s="11">
        <f t="shared" si="180"/>
        <v>3984.2</v>
      </c>
      <c r="F33" s="11">
        <f t="shared" si="181"/>
        <v>0</v>
      </c>
      <c r="G33" s="11">
        <f t="shared" si="182"/>
        <v>3747.2</v>
      </c>
      <c r="H33" s="11">
        <f t="shared" si="183"/>
        <v>197.1</v>
      </c>
      <c r="I33" s="11">
        <f t="shared" si="184"/>
        <v>39.9</v>
      </c>
      <c r="J33" s="12">
        <f t="shared" si="193"/>
        <v>3984.2</v>
      </c>
      <c r="K33" s="19">
        <v>0</v>
      </c>
      <c r="L33" s="21">
        <v>3747.2</v>
      </c>
      <c r="M33" s="26">
        <v>197.1</v>
      </c>
      <c r="N33" s="21">
        <v>39.9</v>
      </c>
      <c r="O33" s="18">
        <f t="shared" si="185"/>
        <v>0</v>
      </c>
      <c r="P33" s="19">
        <v>0</v>
      </c>
      <c r="Q33" s="19">
        <v>0</v>
      </c>
      <c r="R33" s="19">
        <v>0</v>
      </c>
      <c r="S33" s="19">
        <v>0</v>
      </c>
      <c r="T33" s="28">
        <f t="shared" si="137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86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87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88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89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90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91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92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88</v>
      </c>
      <c r="B34" s="35" t="s">
        <v>80</v>
      </c>
      <c r="C34" s="16" t="s">
        <v>21</v>
      </c>
      <c r="D34" s="16" t="s">
        <v>63</v>
      </c>
      <c r="E34" s="11">
        <f t="shared" ref="E34:E36" si="194">J34+O34+T34+Y34+AD34+AI34+AN34+AS34+AX34+BC34</f>
        <v>768.80000000000007</v>
      </c>
      <c r="F34" s="11">
        <f t="shared" ref="F34:F36" si="195">K34+P34+U34+Z34+AE34+AJ34+AO34+AT34+AY34+BD34</f>
        <v>0</v>
      </c>
      <c r="G34" s="11">
        <f t="shared" ref="G34:G36" si="196">L34+Q34+V34+AA34+AF34+AK34+AP34+AU34+AZ34+BE34</f>
        <v>723</v>
      </c>
      <c r="H34" s="11">
        <f t="shared" ref="H34:H36" si="197">M34+R34+W34+AB34+AG34+AL34+AQ34+AV34+BA34+BF34</f>
        <v>38.1</v>
      </c>
      <c r="I34" s="11">
        <f t="shared" ref="I34:I36" si="198">N34+S34+X34+AC34+AH34+AM34+AR34+AW34+BB34+BG34</f>
        <v>7.7</v>
      </c>
      <c r="J34" s="12">
        <f>L34+M34+N34</f>
        <v>768.80000000000007</v>
      </c>
      <c r="K34" s="19">
        <v>0</v>
      </c>
      <c r="L34" s="21">
        <v>723</v>
      </c>
      <c r="M34" s="26">
        <v>38.1</v>
      </c>
      <c r="N34" s="21">
        <v>7.7</v>
      </c>
      <c r="O34" s="18">
        <f t="shared" ref="O34:O36" si="199">R34</f>
        <v>0</v>
      </c>
      <c r="P34" s="19">
        <v>0</v>
      </c>
      <c r="Q34" s="19">
        <v>0</v>
      </c>
      <c r="R34" s="19">
        <v>0</v>
      </c>
      <c r="S34" s="19">
        <v>0</v>
      </c>
      <c r="T34" s="28">
        <f t="shared" si="137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ref="Y34:Y36" si="200">AB34</f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ref="AD34:AD36" si="201">AG34</f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ref="AI34:AI36" si="202">AL34</f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ref="AN34:AN36" si="203">AQ34</f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ref="AS34:AS36" si="204">AV34</f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ref="AX34:AX36" si="205">BA34</f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ref="BC34:BC36" si="206">BF34</f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89</v>
      </c>
      <c r="B35" s="35" t="s">
        <v>81</v>
      </c>
      <c r="C35" s="16" t="s">
        <v>21</v>
      </c>
      <c r="D35" s="16" t="s">
        <v>63</v>
      </c>
      <c r="E35" s="11">
        <f t="shared" si="194"/>
        <v>656.7</v>
      </c>
      <c r="F35" s="11">
        <f t="shared" si="195"/>
        <v>0</v>
      </c>
      <c r="G35" s="11">
        <f t="shared" si="196"/>
        <v>617.70000000000005</v>
      </c>
      <c r="H35" s="11">
        <f t="shared" si="197"/>
        <v>32.5</v>
      </c>
      <c r="I35" s="11">
        <f t="shared" si="198"/>
        <v>6.5</v>
      </c>
      <c r="J35" s="12">
        <f t="shared" ref="J35:J36" si="207">L35+M35+N35</f>
        <v>656.7</v>
      </c>
      <c r="K35" s="19">
        <v>0</v>
      </c>
      <c r="L35" s="21">
        <v>617.70000000000005</v>
      </c>
      <c r="M35" s="26">
        <v>32.5</v>
      </c>
      <c r="N35" s="21">
        <v>6.5</v>
      </c>
      <c r="O35" s="18">
        <f t="shared" si="199"/>
        <v>0</v>
      </c>
      <c r="P35" s="19">
        <v>0</v>
      </c>
      <c r="Q35" s="19">
        <v>0</v>
      </c>
      <c r="R35" s="19">
        <v>0</v>
      </c>
      <c r="S35" s="19">
        <v>0</v>
      </c>
      <c r="T35" s="28">
        <f t="shared" si="137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si="200"/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si="201"/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si="202"/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si="203"/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si="204"/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si="205"/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si="206"/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90</v>
      </c>
      <c r="B36" s="35" t="s">
        <v>82</v>
      </c>
      <c r="C36" s="16" t="s">
        <v>21</v>
      </c>
      <c r="D36" s="16" t="s">
        <v>63</v>
      </c>
      <c r="E36" s="11">
        <f t="shared" si="194"/>
        <v>1899.3999999999999</v>
      </c>
      <c r="F36" s="11">
        <f t="shared" si="195"/>
        <v>0</v>
      </c>
      <c r="G36" s="11">
        <f t="shared" si="196"/>
        <v>1786.3</v>
      </c>
      <c r="H36" s="11">
        <f t="shared" si="197"/>
        <v>94.1</v>
      </c>
      <c r="I36" s="11">
        <f t="shared" si="198"/>
        <v>19</v>
      </c>
      <c r="J36" s="12">
        <f t="shared" si="207"/>
        <v>1899.3999999999999</v>
      </c>
      <c r="K36" s="19">
        <v>0</v>
      </c>
      <c r="L36" s="21">
        <v>1786.3</v>
      </c>
      <c r="M36" s="26">
        <v>94.1</v>
      </c>
      <c r="N36" s="21">
        <v>19</v>
      </c>
      <c r="O36" s="18">
        <f t="shared" si="199"/>
        <v>0</v>
      </c>
      <c r="P36" s="19">
        <v>0</v>
      </c>
      <c r="Q36" s="19">
        <v>0</v>
      </c>
      <c r="R36" s="19">
        <v>0</v>
      </c>
      <c r="S36" s="19">
        <v>0</v>
      </c>
      <c r="T36" s="28">
        <f t="shared" si="137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200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201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202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203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204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205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206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31.5" x14ac:dyDescent="0.25">
      <c r="A37" s="10" t="s">
        <v>91</v>
      </c>
      <c r="B37" s="35" t="s">
        <v>83</v>
      </c>
      <c r="C37" s="16" t="s">
        <v>21</v>
      </c>
      <c r="D37" s="16" t="s">
        <v>63</v>
      </c>
      <c r="E37" s="11">
        <f t="shared" ref="E37:E39" si="208">J37+O37+T37+Y37+AD37+AI37+AN37+AS37+AX37+BC37</f>
        <v>1342.1000000000001</v>
      </c>
      <c r="F37" s="11">
        <f t="shared" ref="F37:F39" si="209">K37+P37+U37+Z37+AE37+AJ37+AO37+AT37+AY37+BD37</f>
        <v>0</v>
      </c>
      <c r="G37" s="11">
        <f t="shared" ref="G37:G39" si="210">L37+Q37+V37+AA37+AF37+AK37+AP37+AU37+AZ37+BE37</f>
        <v>1262.2</v>
      </c>
      <c r="H37" s="11">
        <f t="shared" ref="H37:H39" si="211">M37+R37+W37+AB37+AG37+AL37+AQ37+AV37+BA37+BF37</f>
        <v>66.5</v>
      </c>
      <c r="I37" s="11">
        <f t="shared" ref="I37:I39" si="212">N37+S37+X37+AC37+AH37+AM37+AR37+AW37+BB37+BG37</f>
        <v>13.4</v>
      </c>
      <c r="J37" s="12">
        <f>L37+M37+N37</f>
        <v>1342.1000000000001</v>
      </c>
      <c r="K37" s="19">
        <v>0</v>
      </c>
      <c r="L37" s="21">
        <v>1262.2</v>
      </c>
      <c r="M37" s="26">
        <v>66.5</v>
      </c>
      <c r="N37" s="21">
        <v>13.4</v>
      </c>
      <c r="O37" s="18">
        <f t="shared" ref="O37:O39" si="213">R37</f>
        <v>0</v>
      </c>
      <c r="P37" s="19">
        <v>0</v>
      </c>
      <c r="Q37" s="19">
        <v>0</v>
      </c>
      <c r="R37" s="19">
        <v>0</v>
      </c>
      <c r="S37" s="19">
        <v>0</v>
      </c>
      <c r="T37" s="28">
        <f t="shared" si="137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ref="Y37:Y39" si="214">AB37</f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ref="AD37:AD39" si="215">AG37</f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ref="AI37:AI39" si="216">AL37</f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ref="AN37:AN39" si="217">AQ37</f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ref="AS37:AS39" si="218">AV37</f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ref="AX37:AX39" si="219">BA37</f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ref="BC37:BC39" si="220">BF37</f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31.5" x14ac:dyDescent="0.25">
      <c r="A38" s="10" t="s">
        <v>92</v>
      </c>
      <c r="B38" s="35" t="s">
        <v>84</v>
      </c>
      <c r="C38" s="16" t="s">
        <v>21</v>
      </c>
      <c r="D38" s="16" t="s">
        <v>63</v>
      </c>
      <c r="E38" s="11">
        <f t="shared" si="208"/>
        <v>1834.2</v>
      </c>
      <c r="F38" s="11">
        <f t="shared" si="209"/>
        <v>0</v>
      </c>
      <c r="G38" s="11">
        <f t="shared" si="210"/>
        <v>1725</v>
      </c>
      <c r="H38" s="11">
        <f t="shared" si="211"/>
        <v>90.8</v>
      </c>
      <c r="I38" s="11">
        <f t="shared" si="212"/>
        <v>18.399999999999999</v>
      </c>
      <c r="J38" s="12">
        <f t="shared" ref="J38:J39" si="221">L38+M38+N38</f>
        <v>1834.2</v>
      </c>
      <c r="K38" s="19">
        <v>0</v>
      </c>
      <c r="L38" s="21">
        <v>1725</v>
      </c>
      <c r="M38" s="26">
        <v>90.8</v>
      </c>
      <c r="N38" s="21">
        <v>18.399999999999999</v>
      </c>
      <c r="O38" s="18">
        <f t="shared" si="213"/>
        <v>0</v>
      </c>
      <c r="P38" s="19">
        <v>0</v>
      </c>
      <c r="Q38" s="19">
        <v>0</v>
      </c>
      <c r="R38" s="19">
        <v>0</v>
      </c>
      <c r="S38" s="19">
        <v>0</v>
      </c>
      <c r="T38" s="28">
        <f t="shared" si="137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si="214"/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si="215"/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si="216"/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si="217"/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si="218"/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si="219"/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si="220"/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47.25" x14ac:dyDescent="0.25">
      <c r="A39" s="10" t="s">
        <v>93</v>
      </c>
      <c r="B39" s="35" t="s">
        <v>85</v>
      </c>
      <c r="C39" s="16" t="s">
        <v>21</v>
      </c>
      <c r="D39" s="16" t="s">
        <v>63</v>
      </c>
      <c r="E39" s="11">
        <f t="shared" si="208"/>
        <v>488.5</v>
      </c>
      <c r="F39" s="11">
        <f t="shared" si="209"/>
        <v>0</v>
      </c>
      <c r="G39" s="11">
        <f t="shared" si="210"/>
        <v>459.2</v>
      </c>
      <c r="H39" s="11">
        <f t="shared" si="211"/>
        <v>24.2</v>
      </c>
      <c r="I39" s="11">
        <f t="shared" si="212"/>
        <v>5.0999999999999996</v>
      </c>
      <c r="J39" s="12">
        <f t="shared" si="221"/>
        <v>488.5</v>
      </c>
      <c r="K39" s="19">
        <v>0</v>
      </c>
      <c r="L39" s="21">
        <v>459.2</v>
      </c>
      <c r="M39" s="26">
        <v>24.2</v>
      </c>
      <c r="N39" s="21">
        <v>5.0999999999999996</v>
      </c>
      <c r="O39" s="18">
        <f t="shared" si="213"/>
        <v>0</v>
      </c>
      <c r="P39" s="19">
        <v>0</v>
      </c>
      <c r="Q39" s="19">
        <v>0</v>
      </c>
      <c r="R39" s="19">
        <v>0</v>
      </c>
      <c r="S39" s="19">
        <v>0</v>
      </c>
      <c r="T39" s="28">
        <f t="shared" si="137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si="214"/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si="215"/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si="216"/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si="217"/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si="218"/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si="219"/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si="220"/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63" x14ac:dyDescent="0.25">
      <c r="A40" s="10" t="s">
        <v>94</v>
      </c>
      <c r="B40" s="38" t="s">
        <v>86</v>
      </c>
      <c r="C40" s="16" t="s">
        <v>21</v>
      </c>
      <c r="D40" s="16" t="s">
        <v>63</v>
      </c>
      <c r="E40" s="11">
        <f t="shared" ref="E40" si="222">J40+O40+T40+Y40+AD40+AI40+AN40+AS40+AX40+BC40</f>
        <v>14062.5</v>
      </c>
      <c r="F40" s="11">
        <f t="shared" ref="F40" si="223">K40+P40+U40+Z40+AE40+AJ40+AO40+AT40+AY40+BD40</f>
        <v>0</v>
      </c>
      <c r="G40" s="11">
        <f t="shared" ref="G40" si="224">L40+Q40+V40+AA40+AF40+AK40+AP40+AU40+AZ40+BE40</f>
        <v>0</v>
      </c>
      <c r="H40" s="11">
        <f t="shared" ref="H40" si="225">M40+R40+W40+AB40+AG40+AL40+AQ40+AV40+BA40+BF40</f>
        <v>12768.5</v>
      </c>
      <c r="I40" s="11">
        <f t="shared" ref="I40" si="226">N40+S40+X40+AC40+AH40+AM40+AR40+AW40+BB40+BG40</f>
        <v>1294</v>
      </c>
      <c r="J40" s="12">
        <f t="shared" ref="J40:J43" si="227">L40+M40+N40</f>
        <v>14062.5</v>
      </c>
      <c r="K40" s="19">
        <v>0</v>
      </c>
      <c r="L40" s="21">
        <v>0</v>
      </c>
      <c r="M40" s="26">
        <v>12768.5</v>
      </c>
      <c r="N40" s="21">
        <v>1294</v>
      </c>
      <c r="O40" s="18">
        <f t="shared" ref="O40" si="228">R40</f>
        <v>0</v>
      </c>
      <c r="P40" s="19">
        <v>0</v>
      </c>
      <c r="Q40" s="19">
        <v>0</v>
      </c>
      <c r="R40" s="19">
        <v>0</v>
      </c>
      <c r="S40" s="19">
        <v>0</v>
      </c>
      <c r="T40" s="28">
        <f t="shared" si="137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29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30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31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32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33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34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35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31.5" x14ac:dyDescent="0.25">
      <c r="A41" s="10" t="s">
        <v>97</v>
      </c>
      <c r="B41" s="38" t="s">
        <v>102</v>
      </c>
      <c r="C41" s="16" t="s">
        <v>21</v>
      </c>
      <c r="D41" s="16" t="s">
        <v>63</v>
      </c>
      <c r="E41" s="11">
        <f t="shared" ref="E41" si="236">J41+O41+T41+Y41+AD41+AI41+AN41+AS41+AX41+BC41</f>
        <v>13513.6</v>
      </c>
      <c r="F41" s="11">
        <f t="shared" ref="F41" si="237">K41+P41+U41+Z41+AE41+AJ41+AO41+AT41+AY41+BD41</f>
        <v>0</v>
      </c>
      <c r="G41" s="11">
        <f t="shared" ref="G41" si="238">L41+Q41+V41+AA41+AF41+AK41+AP41+AU41+AZ41+BE41</f>
        <v>0</v>
      </c>
      <c r="H41" s="11">
        <f t="shared" ref="H41" si="239">M41+R41+W41+AB41+AG41+AL41+AQ41+AV41+BA41+BF41</f>
        <v>13378.5</v>
      </c>
      <c r="I41" s="11">
        <f t="shared" ref="I41" si="240">N41+S41+X41+AC41+AH41+AM41+AR41+AW41+BB41+BG41</f>
        <v>135.1</v>
      </c>
      <c r="J41" s="29">
        <f t="shared" si="227"/>
        <v>0</v>
      </c>
      <c r="K41" s="19">
        <v>0</v>
      </c>
      <c r="L41" s="21">
        <v>0</v>
      </c>
      <c r="M41" s="26">
        <v>0</v>
      </c>
      <c r="N41" s="21">
        <v>0</v>
      </c>
      <c r="O41" s="28">
        <f t="shared" ref="O41:O43" si="241">SUM(Q41:S41)</f>
        <v>13513.6</v>
      </c>
      <c r="P41" s="19">
        <v>0</v>
      </c>
      <c r="Q41" s="21">
        <v>0</v>
      </c>
      <c r="R41" s="21">
        <f>16434-3055.5</f>
        <v>13378.5</v>
      </c>
      <c r="S41" s="21">
        <f>166-30.9</f>
        <v>135.1</v>
      </c>
      <c r="T41" s="28">
        <f t="shared" si="137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42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43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44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45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46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47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48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47.25" x14ac:dyDescent="0.25">
      <c r="A42" s="10" t="s">
        <v>98</v>
      </c>
      <c r="B42" s="38" t="s">
        <v>110</v>
      </c>
      <c r="C42" s="16" t="s">
        <v>21</v>
      </c>
      <c r="D42" s="16" t="s">
        <v>63</v>
      </c>
      <c r="E42" s="11">
        <f t="shared" ref="E42" si="249">J42+O42+T42+Y42+AD42+AI42+AN42+AS42+AX42+BC42</f>
        <v>4023.5</v>
      </c>
      <c r="F42" s="11">
        <f t="shared" ref="F42" si="250">K42+P42+U42+Z42+AE42+AJ42+AO42+AT42+AY42+BD42</f>
        <v>0</v>
      </c>
      <c r="G42" s="11">
        <f t="shared" ref="G42" si="251">L42+Q42+V42+AA42+AF42+AK42+AP42+AU42+AZ42+BE42</f>
        <v>0</v>
      </c>
      <c r="H42" s="11">
        <f t="shared" ref="H42" si="252">M42+R42+W42+AB42+AG42+AL42+AQ42+AV42+BA42+BF42</f>
        <v>3983.2</v>
      </c>
      <c r="I42" s="11">
        <f t="shared" ref="I42" si="253">N42+S42+X42+AC42+AH42+AM42+AR42+AW42+BB42+BG42</f>
        <v>40.299999999999997</v>
      </c>
      <c r="J42" s="29">
        <f t="shared" si="227"/>
        <v>0</v>
      </c>
      <c r="K42" s="19">
        <v>0</v>
      </c>
      <c r="L42" s="21">
        <v>0</v>
      </c>
      <c r="M42" s="26">
        <v>0</v>
      </c>
      <c r="N42" s="21">
        <v>0</v>
      </c>
      <c r="O42" s="28">
        <f t="shared" si="241"/>
        <v>4023.5</v>
      </c>
      <c r="P42" s="19">
        <v>0</v>
      </c>
      <c r="Q42" s="21">
        <v>0</v>
      </c>
      <c r="R42" s="21">
        <v>3983.2</v>
      </c>
      <c r="S42" s="21">
        <v>40.299999999999997</v>
      </c>
      <c r="T42" s="28">
        <f t="shared" si="137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" si="254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" si="255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" si="256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" si="257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" si="258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" si="259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" si="260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47.25" x14ac:dyDescent="0.25">
      <c r="A43" s="10" t="s">
        <v>100</v>
      </c>
      <c r="B43" s="38" t="s">
        <v>106</v>
      </c>
      <c r="C43" s="16" t="s">
        <v>21</v>
      </c>
      <c r="D43" s="16" t="s">
        <v>63</v>
      </c>
      <c r="E43" s="11">
        <f t="shared" ref="E43" si="261">J43+O43+T43+Y43+AD43+AI43+AN43+AS43+AX43+BC43</f>
        <v>7325.8999999999987</v>
      </c>
      <c r="F43" s="11">
        <f t="shared" ref="F43" si="262">K43+P43+U43+Z43+AE43+AJ43+AO43+AT43+AY43+BD43</f>
        <v>0</v>
      </c>
      <c r="G43" s="11">
        <f t="shared" ref="G43" si="263">L43+Q43+V43+AA43+AF43+AK43+AP43+AU43+AZ43+BE43</f>
        <v>6889.9999999999991</v>
      </c>
      <c r="H43" s="11">
        <f t="shared" ref="H43" si="264">M43+R43+W43+AB43+AG43+AL43+AQ43+AV43+BA43+BF43</f>
        <v>362.7</v>
      </c>
      <c r="I43" s="11">
        <f t="shared" ref="I43" si="265">N43+S43+X43+AC43+AH43+AM43+AR43+AW43+BB43+BG43</f>
        <v>73.2</v>
      </c>
      <c r="J43" s="29">
        <f t="shared" si="227"/>
        <v>0</v>
      </c>
      <c r="K43" s="19">
        <v>0</v>
      </c>
      <c r="L43" s="21">
        <v>0</v>
      </c>
      <c r="M43" s="26">
        <v>0</v>
      </c>
      <c r="N43" s="21">
        <v>0</v>
      </c>
      <c r="O43" s="28">
        <f t="shared" si="241"/>
        <v>7325.8999999999987</v>
      </c>
      <c r="P43" s="19">
        <v>0</v>
      </c>
      <c r="Q43" s="21">
        <f>9366.8-2476.8</f>
        <v>6889.9999999999991</v>
      </c>
      <c r="R43" s="21">
        <f>493-130.3</f>
        <v>362.7</v>
      </c>
      <c r="S43" s="21">
        <f>99.7-26.5</f>
        <v>73.2</v>
      </c>
      <c r="T43" s="28">
        <f t="shared" si="137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ref="Y43" si="266">AB43</f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ref="AD43" si="267">AG43</f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ref="AI43" si="268">AL43</f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ref="AN43" si="269">AQ43</f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ref="AS43" si="270">AV43</f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ref="AX43" si="271">BA43</f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ref="BC43" si="272">BF43</f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101</v>
      </c>
      <c r="B44" s="38" t="s">
        <v>107</v>
      </c>
      <c r="C44" s="16" t="s">
        <v>21</v>
      </c>
      <c r="D44" s="16" t="s">
        <v>63</v>
      </c>
      <c r="E44" s="11">
        <f t="shared" ref="E44:E46" si="273">J44+O44+T44+Y44+AD44+AI44+AN44+AS44+AX44+BC44</f>
        <v>10611</v>
      </c>
      <c r="F44" s="11">
        <f t="shared" ref="F44:F46" si="274">K44+P44+U44+Z44+AE44+AJ44+AO44+AT44+AY44+BD44</f>
        <v>0</v>
      </c>
      <c r="G44" s="11">
        <f t="shared" ref="G44:G46" si="275">L44+Q44+V44+AA44+AF44+AK44+AP44+AU44+AZ44+BE44</f>
        <v>9979.7000000000007</v>
      </c>
      <c r="H44" s="11">
        <f t="shared" ref="H44:H46" si="276">M44+R44+W44+AB44+AG44+AL44+AQ44+AV44+BA44+BF44</f>
        <v>525.30000000000007</v>
      </c>
      <c r="I44" s="11">
        <f t="shared" ref="I44:I46" si="277">N44+S44+X44+AC44+AH44+AM44+AR44+AW44+BB44+BG44</f>
        <v>106</v>
      </c>
      <c r="J44" s="29">
        <f t="shared" ref="J44:J46" si="278">L44+M44+N44</f>
        <v>0</v>
      </c>
      <c r="K44" s="19">
        <v>0</v>
      </c>
      <c r="L44" s="21">
        <v>0</v>
      </c>
      <c r="M44" s="26">
        <v>0</v>
      </c>
      <c r="N44" s="21">
        <v>0</v>
      </c>
      <c r="O44" s="28">
        <f t="shared" ref="O44:O46" si="279">SUM(Q44:S44)</f>
        <v>10611</v>
      </c>
      <c r="P44" s="19">
        <v>0</v>
      </c>
      <c r="Q44" s="21">
        <f>10365.1-385.4</f>
        <v>9979.7000000000007</v>
      </c>
      <c r="R44" s="21">
        <f>545.6-20.3</f>
        <v>525.30000000000007</v>
      </c>
      <c r="S44" s="21">
        <f>107.3-1.3</f>
        <v>106</v>
      </c>
      <c r="T44" s="28">
        <f t="shared" si="137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ref="Y44:Y46" si="280">AB44</f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ref="AD44:AD46" si="281">AG44</f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ref="AI44:AI46" si="282">AL44</f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ref="AN44:AN46" si="283">AQ44</f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ref="AS44:AS46" si="284">AV44</f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ref="AX44:AX46" si="285">BA44</f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ref="BC44:BC46" si="286">BF44</f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103</v>
      </c>
      <c r="B45" s="38" t="s">
        <v>108</v>
      </c>
      <c r="C45" s="16" t="s">
        <v>21</v>
      </c>
      <c r="D45" s="16" t="s">
        <v>63</v>
      </c>
      <c r="E45" s="11">
        <f t="shared" si="273"/>
        <v>7547</v>
      </c>
      <c r="F45" s="11">
        <f t="shared" si="274"/>
        <v>0</v>
      </c>
      <c r="G45" s="11">
        <f t="shared" si="275"/>
        <v>7097.9</v>
      </c>
      <c r="H45" s="11">
        <f t="shared" si="276"/>
        <v>373.6</v>
      </c>
      <c r="I45" s="11">
        <f t="shared" si="277"/>
        <v>75.5</v>
      </c>
      <c r="J45" s="29">
        <f t="shared" si="278"/>
        <v>0</v>
      </c>
      <c r="K45" s="19">
        <v>0</v>
      </c>
      <c r="L45" s="21">
        <v>0</v>
      </c>
      <c r="M45" s="26">
        <v>0</v>
      </c>
      <c r="N45" s="21">
        <v>0</v>
      </c>
      <c r="O45" s="28">
        <f t="shared" si="279"/>
        <v>7547</v>
      </c>
      <c r="P45" s="19">
        <v>0</v>
      </c>
      <c r="Q45" s="21">
        <f>7611-513.1</f>
        <v>7097.9</v>
      </c>
      <c r="R45" s="21">
        <f>400.6-27</f>
        <v>373.6</v>
      </c>
      <c r="S45" s="21">
        <f>81-5.5</f>
        <v>75.5</v>
      </c>
      <c r="T45" s="28">
        <f t="shared" si="137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si="280"/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si="281"/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si="282"/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si="283"/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si="284"/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si="285"/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si="286"/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104</v>
      </c>
      <c r="B46" s="38" t="s">
        <v>111</v>
      </c>
      <c r="C46" s="16" t="s">
        <v>21</v>
      </c>
      <c r="D46" s="16" t="s">
        <v>63</v>
      </c>
      <c r="E46" s="11">
        <f t="shared" si="273"/>
        <v>1132.4000000000001</v>
      </c>
      <c r="F46" s="11">
        <f t="shared" si="274"/>
        <v>0</v>
      </c>
      <c r="G46" s="11">
        <f t="shared" si="275"/>
        <v>1064.9000000000001</v>
      </c>
      <c r="H46" s="11">
        <f t="shared" si="276"/>
        <v>56.1</v>
      </c>
      <c r="I46" s="11">
        <f t="shared" si="277"/>
        <v>11.4</v>
      </c>
      <c r="J46" s="29">
        <f t="shared" si="278"/>
        <v>0</v>
      </c>
      <c r="K46" s="19">
        <v>0</v>
      </c>
      <c r="L46" s="21">
        <v>0</v>
      </c>
      <c r="M46" s="26">
        <v>0</v>
      </c>
      <c r="N46" s="21">
        <v>0</v>
      </c>
      <c r="O46" s="28">
        <f t="shared" si="279"/>
        <v>1132.4000000000001</v>
      </c>
      <c r="P46" s="19">
        <v>0</v>
      </c>
      <c r="Q46" s="21">
        <v>1064.9000000000001</v>
      </c>
      <c r="R46" s="21">
        <v>56.1</v>
      </c>
      <c r="S46" s="21">
        <v>11.4</v>
      </c>
      <c r="T46" s="28">
        <f t="shared" si="137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si="280"/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si="281"/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si="282"/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si="283"/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si="284"/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si="285"/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si="286"/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118</v>
      </c>
      <c r="B47" s="38" t="s">
        <v>112</v>
      </c>
      <c r="C47" s="16" t="s">
        <v>21</v>
      </c>
      <c r="D47" s="16" t="s">
        <v>63</v>
      </c>
      <c r="E47" s="11">
        <f t="shared" ref="E47" si="287">J47+O47+T47+Y47+AD47+AI47+AN47+AS47+AX47+BC47</f>
        <v>1530.2</v>
      </c>
      <c r="F47" s="11">
        <f t="shared" ref="F47" si="288">K47+P47+U47+Z47+AE47+AJ47+AO47+AT47+AY47+BD47</f>
        <v>0</v>
      </c>
      <c r="G47" s="11">
        <f t="shared" ref="G47" si="289">L47+Q47+V47+AA47+AF47+AK47+AP47+AU47+AZ47+BE47</f>
        <v>1439</v>
      </c>
      <c r="H47" s="11">
        <f t="shared" ref="H47" si="290">M47+R47+W47+AB47+AG47+AL47+AQ47+AV47+BA47+BF47</f>
        <v>75.8</v>
      </c>
      <c r="I47" s="11">
        <f t="shared" ref="I47" si="291">N47+S47+X47+AC47+AH47+AM47+AR47+AW47+BB47+BG47</f>
        <v>15.4</v>
      </c>
      <c r="J47" s="29">
        <f t="shared" ref="J47" si="292">L47+M47+N47</f>
        <v>0</v>
      </c>
      <c r="K47" s="19">
        <v>0</v>
      </c>
      <c r="L47" s="21">
        <v>0</v>
      </c>
      <c r="M47" s="26">
        <v>0</v>
      </c>
      <c r="N47" s="21">
        <v>0</v>
      </c>
      <c r="O47" s="28">
        <f t="shared" ref="O47" si="293">SUM(Q47:S47)</f>
        <v>1530.2</v>
      </c>
      <c r="P47" s="19">
        <v>0</v>
      </c>
      <c r="Q47" s="21">
        <v>1439</v>
      </c>
      <c r="R47" s="21">
        <v>75.8</v>
      </c>
      <c r="S47" s="21">
        <v>15.4</v>
      </c>
      <c r="T47" s="28">
        <f t="shared" si="137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94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95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96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97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98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99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300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119</v>
      </c>
      <c r="B48" s="38" t="s">
        <v>113</v>
      </c>
      <c r="C48" s="16" t="s">
        <v>21</v>
      </c>
      <c r="D48" s="16" t="s">
        <v>63</v>
      </c>
      <c r="E48" s="11">
        <f t="shared" ref="E48" si="301">J48+O48+T48+Y48+AD48+AI48+AN48+AS48+AX48+BC48</f>
        <v>716.8</v>
      </c>
      <c r="F48" s="11">
        <f t="shared" ref="F48" si="302">K48+P48+U48+Z48+AE48+AJ48+AO48+AT48+AY48+BD48</f>
        <v>0</v>
      </c>
      <c r="G48" s="11">
        <f t="shared" ref="G48" si="303">L48+Q48+V48+AA48+AF48+AK48+AP48+AU48+AZ48+BE48</f>
        <v>674.1</v>
      </c>
      <c r="H48" s="11">
        <f t="shared" ref="H48" si="304">M48+R48+W48+AB48+AG48+AL48+AQ48+AV48+BA48+BF48</f>
        <v>35.4</v>
      </c>
      <c r="I48" s="11">
        <f t="shared" ref="I48" si="305">N48+S48+X48+AC48+AH48+AM48+AR48+AW48+BB48+BG48</f>
        <v>7.3</v>
      </c>
      <c r="J48" s="29">
        <f t="shared" ref="J48" si="306">L48+M48+N48</f>
        <v>0</v>
      </c>
      <c r="K48" s="19">
        <v>0</v>
      </c>
      <c r="L48" s="21">
        <v>0</v>
      </c>
      <c r="M48" s="26">
        <v>0</v>
      </c>
      <c r="N48" s="21">
        <v>0</v>
      </c>
      <c r="O48" s="28">
        <f t="shared" ref="O48" si="307">SUM(Q48:S48)</f>
        <v>716.8</v>
      </c>
      <c r="P48" s="19">
        <v>0</v>
      </c>
      <c r="Q48" s="21">
        <v>674.1</v>
      </c>
      <c r="R48" s="21">
        <v>35.4</v>
      </c>
      <c r="S48" s="21">
        <v>7.3</v>
      </c>
      <c r="T48" s="28">
        <f t="shared" si="137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308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309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310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311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312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313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14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120</v>
      </c>
      <c r="B49" s="38" t="s">
        <v>114</v>
      </c>
      <c r="C49" s="16" t="s">
        <v>21</v>
      </c>
      <c r="D49" s="16" t="s">
        <v>63</v>
      </c>
      <c r="E49" s="11">
        <f t="shared" ref="E49" si="315">J49+O49+T49+Y49+AD49+AI49+AN49+AS49+AX49+BC49</f>
        <v>850.6</v>
      </c>
      <c r="F49" s="11">
        <f t="shared" ref="F49" si="316">K49+P49+U49+Z49+AE49+AJ49+AO49+AT49+AY49+BD49</f>
        <v>0</v>
      </c>
      <c r="G49" s="11">
        <f t="shared" ref="G49" si="317">L49+Q49+V49+AA49+AF49+AK49+AP49+AU49+AZ49+BE49</f>
        <v>799.8</v>
      </c>
      <c r="H49" s="11">
        <f t="shared" ref="H49" si="318">M49+R49+W49+AB49+AG49+AL49+AQ49+AV49+BA49+BF49</f>
        <v>42.1</v>
      </c>
      <c r="I49" s="11">
        <f t="shared" ref="I49" si="319">N49+S49+X49+AC49+AH49+AM49+AR49+AW49+BB49+BG49</f>
        <v>8.6999999999999993</v>
      </c>
      <c r="J49" s="29">
        <f t="shared" ref="J49" si="320">L49+M49+N49</f>
        <v>0</v>
      </c>
      <c r="K49" s="19">
        <v>0</v>
      </c>
      <c r="L49" s="21">
        <v>0</v>
      </c>
      <c r="M49" s="26">
        <v>0</v>
      </c>
      <c r="N49" s="21">
        <v>0</v>
      </c>
      <c r="O49" s="28">
        <f t="shared" ref="O49" si="321">SUM(Q49:S49)</f>
        <v>850.6</v>
      </c>
      <c r="P49" s="19">
        <v>0</v>
      </c>
      <c r="Q49" s="21">
        <v>799.8</v>
      </c>
      <c r="R49" s="21">
        <v>42.1</v>
      </c>
      <c r="S49" s="21">
        <v>8.6999999999999993</v>
      </c>
      <c r="T49" s="28">
        <f t="shared" si="137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22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23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24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25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26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27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28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121</v>
      </c>
      <c r="B50" s="38" t="s">
        <v>115</v>
      </c>
      <c r="C50" s="16" t="s">
        <v>21</v>
      </c>
      <c r="D50" s="16" t="s">
        <v>63</v>
      </c>
      <c r="E50" s="11">
        <f t="shared" ref="E50" si="329">J50+O50+T50+Y50+AD50+AI50+AN50+AS50+AX50+BC50</f>
        <v>771.40000000000009</v>
      </c>
      <c r="F50" s="11">
        <f t="shared" ref="F50" si="330">K50+P50+U50+Z50+AE50+AJ50+AO50+AT50+AY50+BD50</f>
        <v>0</v>
      </c>
      <c r="G50" s="11">
        <f t="shared" ref="G50" si="331">L50+Q50+V50+AA50+AF50+AK50+AP50+AU50+AZ50+BE50</f>
        <v>725.5</v>
      </c>
      <c r="H50" s="11">
        <f t="shared" ref="H50" si="332">M50+R50+W50+AB50+AG50+AL50+AQ50+AV50+BA50+BF50</f>
        <v>38.200000000000003</v>
      </c>
      <c r="I50" s="11">
        <f t="shared" ref="I50" si="333">N50+S50+X50+AC50+AH50+AM50+AR50+AW50+BB50+BG50</f>
        <v>7.7</v>
      </c>
      <c r="J50" s="29">
        <f t="shared" ref="J50" si="334">L50+M50+N50</f>
        <v>0</v>
      </c>
      <c r="K50" s="19">
        <v>0</v>
      </c>
      <c r="L50" s="21">
        <v>0</v>
      </c>
      <c r="M50" s="26">
        <v>0</v>
      </c>
      <c r="N50" s="21">
        <v>0</v>
      </c>
      <c r="O50" s="28">
        <f t="shared" ref="O50" si="335">SUM(Q50:S50)</f>
        <v>771.40000000000009</v>
      </c>
      <c r="P50" s="19">
        <v>0</v>
      </c>
      <c r="Q50" s="21">
        <v>725.5</v>
      </c>
      <c r="R50" s="21">
        <v>38.200000000000003</v>
      </c>
      <c r="S50" s="21">
        <v>7.7</v>
      </c>
      <c r="T50" s="28">
        <f t="shared" si="137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36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37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38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39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40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41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42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31.5" x14ac:dyDescent="0.25">
      <c r="A51" s="10" t="s">
        <v>122</v>
      </c>
      <c r="B51" s="38" t="s">
        <v>116</v>
      </c>
      <c r="C51" s="16" t="s">
        <v>21</v>
      </c>
      <c r="D51" s="16" t="s">
        <v>63</v>
      </c>
      <c r="E51" s="11">
        <f t="shared" ref="E51" si="343">J51+O51+T51+Y51+AD51+AI51+AN51+AS51+AX51+BC51</f>
        <v>658.8</v>
      </c>
      <c r="F51" s="11">
        <f t="shared" ref="F51" si="344">K51+P51+U51+Z51+AE51+AJ51+AO51+AT51+AY51+BD51</f>
        <v>0</v>
      </c>
      <c r="G51" s="11">
        <f t="shared" ref="G51" si="345">L51+Q51+V51+AA51+AF51+AK51+AP51+AU51+AZ51+BE51</f>
        <v>619.5</v>
      </c>
      <c r="H51" s="11">
        <f t="shared" ref="H51" si="346">M51+R51+W51+AB51+AG51+AL51+AQ51+AV51+BA51+BF51</f>
        <v>32.4</v>
      </c>
      <c r="I51" s="11">
        <f t="shared" ref="I51" si="347">N51+S51+X51+AC51+AH51+AM51+AR51+AW51+BB51+BG51</f>
        <v>6.9</v>
      </c>
      <c r="J51" s="29">
        <f t="shared" ref="J51" si="348">L51+M51+N51</f>
        <v>0</v>
      </c>
      <c r="K51" s="19">
        <v>0</v>
      </c>
      <c r="L51" s="21">
        <v>0</v>
      </c>
      <c r="M51" s="26">
        <v>0</v>
      </c>
      <c r="N51" s="21">
        <v>0</v>
      </c>
      <c r="O51" s="28">
        <f t="shared" ref="O51" si="349">SUM(Q51:S51)</f>
        <v>658.8</v>
      </c>
      <c r="P51" s="19">
        <v>0</v>
      </c>
      <c r="Q51" s="21">
        <v>619.5</v>
      </c>
      <c r="R51" s="21">
        <v>32.4</v>
      </c>
      <c r="S51" s="21">
        <v>6.9</v>
      </c>
      <c r="T51" s="28">
        <f t="shared" si="137"/>
        <v>0</v>
      </c>
      <c r="U51" s="19">
        <v>0</v>
      </c>
      <c r="V51" s="19">
        <v>0</v>
      </c>
      <c r="W51" s="19">
        <v>0</v>
      </c>
      <c r="X51" s="19">
        <v>0</v>
      </c>
      <c r="Y51" s="18">
        <f t="shared" ref="Y51" si="350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51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52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53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54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55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56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31.5" x14ac:dyDescent="0.25">
      <c r="A52" s="10" t="s">
        <v>123</v>
      </c>
      <c r="B52" s="38" t="s">
        <v>117</v>
      </c>
      <c r="C52" s="16" t="s">
        <v>21</v>
      </c>
      <c r="D52" s="16" t="s">
        <v>63</v>
      </c>
      <c r="E52" s="11">
        <f t="shared" ref="E52" si="357">J52+O52+T52+Y52+AD52+AI52+AN52+AS52+AX52+BC52</f>
        <v>935.6</v>
      </c>
      <c r="F52" s="11">
        <f t="shared" ref="F52" si="358">K52+P52+U52+Z52+AE52+AJ52+AO52+AT52+AY52+BD52</f>
        <v>0</v>
      </c>
      <c r="G52" s="11">
        <f t="shared" ref="G52" si="359">L52+Q52+V52+AA52+AF52+AK52+AP52+AU52+AZ52+BE52</f>
        <v>100.3</v>
      </c>
      <c r="H52" s="11">
        <f t="shared" ref="H52" si="360">M52+R52+W52+AB52+AG52+AL52+AQ52+AV52+BA52+BF52</f>
        <v>5.3</v>
      </c>
      <c r="I52" s="11">
        <f t="shared" ref="I52" si="361">N52+S52+X52+AC52+AH52+AM52+AR52+AW52+BB52+BG52</f>
        <v>830</v>
      </c>
      <c r="J52" s="29">
        <f t="shared" ref="J52" si="362">L52+M52+N52</f>
        <v>0</v>
      </c>
      <c r="K52" s="19">
        <v>0</v>
      </c>
      <c r="L52" s="21">
        <v>0</v>
      </c>
      <c r="M52" s="26">
        <v>0</v>
      </c>
      <c r="N52" s="21">
        <v>0</v>
      </c>
      <c r="O52" s="28">
        <f t="shared" ref="O52" si="363">SUM(Q52:S52)</f>
        <v>935.6</v>
      </c>
      <c r="P52" s="19">
        <v>0</v>
      </c>
      <c r="Q52" s="21">
        <v>100.3</v>
      </c>
      <c r="R52" s="21">
        <v>5.3</v>
      </c>
      <c r="S52" s="21">
        <v>830</v>
      </c>
      <c r="T52" s="28">
        <f t="shared" si="137"/>
        <v>0</v>
      </c>
      <c r="U52" s="19">
        <v>0</v>
      </c>
      <c r="V52" s="19">
        <v>0</v>
      </c>
      <c r="W52" s="19">
        <v>0</v>
      </c>
      <c r="X52" s="19">
        <v>0</v>
      </c>
      <c r="Y52" s="18">
        <f t="shared" ref="Y52" si="364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" si="365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" si="366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" si="367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" si="368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" si="369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" si="370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47.25" x14ac:dyDescent="0.25">
      <c r="A53" s="10" t="s">
        <v>124</v>
      </c>
      <c r="B53" s="38" t="s">
        <v>127</v>
      </c>
      <c r="C53" s="16" t="s">
        <v>21</v>
      </c>
      <c r="D53" s="16" t="s">
        <v>63</v>
      </c>
      <c r="E53" s="11">
        <f t="shared" ref="E53" si="371">J53+O53+T53+Y53+AD53+AI53+AN53+AS53+AX53+BC53</f>
        <v>1667.6000000000001</v>
      </c>
      <c r="F53" s="11">
        <f t="shared" ref="F53" si="372">K53+P53+U53+Z53+AE53+AJ53+AO53+AT53+AY53+BD53</f>
        <v>0</v>
      </c>
      <c r="G53" s="11">
        <f t="shared" ref="G53" si="373">L53+Q53+V53+AA53+AF53+AK53+AP53+AU53+AZ53+BE53</f>
        <v>0</v>
      </c>
      <c r="H53" s="11">
        <f t="shared" ref="H53" si="374">M53+R53+W53+AB53+AG53+AL53+AQ53+AV53+BA53+BF53</f>
        <v>1650.9</v>
      </c>
      <c r="I53" s="11">
        <f t="shared" ref="I53" si="375">N53+S53+X53+AC53+AH53+AM53+AR53+AW53+BB53+BG53</f>
        <v>16.7</v>
      </c>
      <c r="J53" s="29">
        <f t="shared" ref="J53" si="376">L53+M53+N53</f>
        <v>0</v>
      </c>
      <c r="K53" s="19">
        <v>0</v>
      </c>
      <c r="L53" s="21">
        <v>0</v>
      </c>
      <c r="M53" s="26">
        <v>0</v>
      </c>
      <c r="N53" s="21">
        <v>0</v>
      </c>
      <c r="O53" s="28">
        <f t="shared" ref="O53" si="377">SUM(Q53:S53)</f>
        <v>0</v>
      </c>
      <c r="P53" s="19">
        <v>0</v>
      </c>
      <c r="Q53" s="21">
        <v>0</v>
      </c>
      <c r="R53" s="21">
        <v>0</v>
      </c>
      <c r="S53" s="21">
        <v>0</v>
      </c>
      <c r="T53" s="42">
        <f t="shared" ref="T53" si="378">SUM(V53:X53)</f>
        <v>1667.6000000000001</v>
      </c>
      <c r="U53" s="19">
        <v>0</v>
      </c>
      <c r="V53" s="21">
        <v>0</v>
      </c>
      <c r="W53" s="21">
        <v>1650.9</v>
      </c>
      <c r="X53" s="21">
        <v>16.7</v>
      </c>
      <c r="Y53" s="18">
        <f t="shared" ref="Y53" si="379">AB53</f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ref="AD53" si="380">AG53</f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ref="AI53" si="381">AL53</f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ref="AN53" si="382">AQ53</f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ref="AS53" si="383">AV53</f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ref="AX53" si="384">BA53</f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ref="BC53" si="385">BF53</f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63" x14ac:dyDescent="0.25">
      <c r="A54" s="10" t="s">
        <v>126</v>
      </c>
      <c r="B54" s="38" t="s">
        <v>131</v>
      </c>
      <c r="C54" s="16" t="s">
        <v>21</v>
      </c>
      <c r="D54" s="16" t="s">
        <v>63</v>
      </c>
      <c r="E54" s="11">
        <f t="shared" ref="E54:E55" si="386">J54+O54+T54+Y54+AD54+AI54+AN54+AS54+AX54+BC54</f>
        <v>1872.2999999999997</v>
      </c>
      <c r="F54" s="11">
        <f t="shared" ref="F54:F55" si="387">K54+P54+U54+Z54+AE54+AJ54+AO54+AT54+AY54+BD54</f>
        <v>0</v>
      </c>
      <c r="G54" s="11">
        <f t="shared" ref="G54:G55" si="388">L54+Q54+V54+AA54+AF54+AK54+AP54+AU54+AZ54+BE54</f>
        <v>1760.8999999999996</v>
      </c>
      <c r="H54" s="11">
        <f t="shared" ref="H54:H55" si="389">M54+R54+W54+AB54+AG54+AL54+AQ54+AV54+BA54+BF54</f>
        <v>92.699999999999989</v>
      </c>
      <c r="I54" s="11">
        <f t="shared" ref="I54:I55" si="390">N54+S54+X54+AC54+AH54+AM54+AR54+AW54+BB54+BG54</f>
        <v>18.699999999999996</v>
      </c>
      <c r="J54" s="29">
        <f t="shared" ref="J54:J55" si="391">L54+M54+N54</f>
        <v>0</v>
      </c>
      <c r="K54" s="19">
        <v>0</v>
      </c>
      <c r="L54" s="21">
        <v>0</v>
      </c>
      <c r="M54" s="26">
        <v>0</v>
      </c>
      <c r="N54" s="21">
        <v>0</v>
      </c>
      <c r="O54" s="28">
        <f t="shared" ref="O54:O55" si="392">SUM(Q54:S54)</f>
        <v>0</v>
      </c>
      <c r="P54" s="19">
        <v>0</v>
      </c>
      <c r="Q54" s="21">
        <v>0</v>
      </c>
      <c r="R54" s="21">
        <v>0</v>
      </c>
      <c r="S54" s="21">
        <v>0</v>
      </c>
      <c r="T54" s="42">
        <f t="shared" ref="T54:T55" si="393">SUM(V54:X54)</f>
        <v>1872.2999999999997</v>
      </c>
      <c r="U54" s="19">
        <v>0</v>
      </c>
      <c r="V54" s="21">
        <f>5203.9-3443</f>
        <v>1760.8999999999996</v>
      </c>
      <c r="W54" s="21">
        <f>273.9-181.2</f>
        <v>92.699999999999989</v>
      </c>
      <c r="X54" s="50">
        <f>55.4-36.7</f>
        <v>18.699999999999996</v>
      </c>
      <c r="Y54" s="18">
        <f t="shared" ref="Y54:Y55" si="394">AB54</f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ref="AD54:AD55" si="395">AG54</f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ref="AI54:AI55" si="396">AL54</f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ref="AN54:AN55" si="397">AQ54</f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ref="AS54:AS55" si="398">AV54</f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ref="AX54:AX55" si="399">BA54</f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ref="BC54:BC55" si="400">BF54</f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47.25" x14ac:dyDescent="0.25">
      <c r="A55" s="10" t="s">
        <v>128</v>
      </c>
      <c r="B55" s="51" t="s">
        <v>132</v>
      </c>
      <c r="C55" s="16" t="s">
        <v>21</v>
      </c>
      <c r="D55" s="16" t="s">
        <v>63</v>
      </c>
      <c r="E55" s="11">
        <f t="shared" si="386"/>
        <v>1083.7000000000007</v>
      </c>
      <c r="F55" s="11">
        <f t="shared" si="387"/>
        <v>0</v>
      </c>
      <c r="G55" s="11">
        <f t="shared" si="388"/>
        <v>1019.2000000000007</v>
      </c>
      <c r="H55" s="11">
        <f t="shared" si="389"/>
        <v>53.699999999999989</v>
      </c>
      <c r="I55" s="11">
        <f t="shared" si="390"/>
        <v>10.799999999999997</v>
      </c>
      <c r="J55" s="29">
        <f t="shared" si="391"/>
        <v>0</v>
      </c>
      <c r="K55" s="19">
        <v>0</v>
      </c>
      <c r="L55" s="21">
        <v>0</v>
      </c>
      <c r="M55" s="26">
        <v>0</v>
      </c>
      <c r="N55" s="21">
        <v>0</v>
      </c>
      <c r="O55" s="28">
        <f t="shared" si="392"/>
        <v>0</v>
      </c>
      <c r="P55" s="19">
        <v>0</v>
      </c>
      <c r="Q55" s="21">
        <v>0</v>
      </c>
      <c r="R55" s="21">
        <v>0</v>
      </c>
      <c r="S55" s="21">
        <v>0</v>
      </c>
      <c r="T55" s="42">
        <f t="shared" si="393"/>
        <v>1083.7000000000007</v>
      </c>
      <c r="U55" s="19">
        <v>0</v>
      </c>
      <c r="V55" s="52">
        <f>6305.1-5285.9</f>
        <v>1019.2000000000007</v>
      </c>
      <c r="W55" s="52">
        <f>331.8-278.1</f>
        <v>53.699999999999989</v>
      </c>
      <c r="X55" s="53">
        <f>67.1-56.3</f>
        <v>10.799999999999997</v>
      </c>
      <c r="Y55" s="18">
        <f t="shared" si="394"/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si="395"/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si="396"/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si="397"/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si="398"/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si="399"/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si="400"/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31.5" x14ac:dyDescent="0.25">
      <c r="A56" s="10" t="s">
        <v>129</v>
      </c>
      <c r="B56" s="51" t="s">
        <v>175</v>
      </c>
      <c r="C56" s="16" t="s">
        <v>21</v>
      </c>
      <c r="D56" s="16" t="s">
        <v>63</v>
      </c>
      <c r="E56" s="11">
        <f t="shared" ref="E56:E60" si="401">J56+O56+T56+Y56+AD56+AI56+AN56+AS56+AX56+BC56</f>
        <v>5707.4000000000015</v>
      </c>
      <c r="F56" s="11">
        <f t="shared" ref="F56:F60" si="402">K56+P56+U56+Z56+AE56+AJ56+AO56+AT56+AY56+BD56</f>
        <v>0</v>
      </c>
      <c r="G56" s="11">
        <f t="shared" ref="G56:G60" si="403">L56+Q56+V56+AA56+AF56+AK56+AP56+AU56+AZ56+BE56</f>
        <v>5367.7000000000007</v>
      </c>
      <c r="H56" s="11">
        <f t="shared" ref="H56:H60" si="404">M56+R56+W56+AB56+AG56+AL56+AQ56+AV56+BA56+BF56</f>
        <v>282.60000000000002</v>
      </c>
      <c r="I56" s="11">
        <f t="shared" ref="I56:I60" si="405">N56+S56+X56+AC56+AH56+AM56+AR56+AW56+BB56+BG56</f>
        <v>57.1</v>
      </c>
      <c r="J56" s="29">
        <f t="shared" ref="J56:J60" si="406">L56+M56+N56</f>
        <v>0</v>
      </c>
      <c r="K56" s="19">
        <v>0</v>
      </c>
      <c r="L56" s="21">
        <v>0</v>
      </c>
      <c r="M56" s="26">
        <v>0</v>
      </c>
      <c r="N56" s="21">
        <v>0</v>
      </c>
      <c r="O56" s="28">
        <f t="shared" ref="O56:O60" si="407">SUM(Q56:S56)</f>
        <v>0</v>
      </c>
      <c r="P56" s="19">
        <v>0</v>
      </c>
      <c r="Q56" s="21">
        <v>0</v>
      </c>
      <c r="R56" s="21">
        <v>0</v>
      </c>
      <c r="S56" s="21">
        <v>0</v>
      </c>
      <c r="T56" s="42">
        <f t="shared" ref="T56:T60" si="408">SUM(V56:X56)</f>
        <v>5707.4000000000015</v>
      </c>
      <c r="U56" s="19">
        <v>0</v>
      </c>
      <c r="V56" s="52">
        <f>1739.4+3628.3</f>
        <v>5367.7000000000007</v>
      </c>
      <c r="W56" s="52">
        <f>91.5+191.1</f>
        <v>282.60000000000002</v>
      </c>
      <c r="X56" s="53">
        <f>18.6+38.5</f>
        <v>57.1</v>
      </c>
      <c r="Y56" s="18">
        <f t="shared" ref="Y56:Y60" si="409">AB56</f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ref="AD56:AD60" si="410">AG56</f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ref="AI56:AI60" si="411">AL56</f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ref="AN56:AN60" si="412">AQ56</f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ref="AS56:AS60" si="413">AV56</f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ref="AX56:AX60" si="414">BA56</f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ref="BC56:BC60" si="415">BF56</f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31.5" x14ac:dyDescent="0.25">
      <c r="A57" s="10" t="s">
        <v>130</v>
      </c>
      <c r="B57" s="51" t="s">
        <v>133</v>
      </c>
      <c r="C57" s="16" t="s">
        <v>21</v>
      </c>
      <c r="D57" s="16" t="s">
        <v>63</v>
      </c>
      <c r="E57" s="11">
        <f t="shared" si="401"/>
        <v>1040.3000000000002</v>
      </c>
      <c r="F57" s="11">
        <f t="shared" si="402"/>
        <v>0</v>
      </c>
      <c r="G57" s="11">
        <f t="shared" si="403"/>
        <v>978.4</v>
      </c>
      <c r="H57" s="11">
        <f t="shared" si="404"/>
        <v>51.5</v>
      </c>
      <c r="I57" s="11">
        <f t="shared" si="405"/>
        <v>10.4</v>
      </c>
      <c r="J57" s="29">
        <f t="shared" si="406"/>
        <v>0</v>
      </c>
      <c r="K57" s="19">
        <v>0</v>
      </c>
      <c r="L57" s="21">
        <v>0</v>
      </c>
      <c r="M57" s="26">
        <v>0</v>
      </c>
      <c r="N57" s="21">
        <v>0</v>
      </c>
      <c r="O57" s="28">
        <f t="shared" si="407"/>
        <v>0</v>
      </c>
      <c r="P57" s="19">
        <v>0</v>
      </c>
      <c r="Q57" s="21">
        <v>0</v>
      </c>
      <c r="R57" s="21">
        <v>0</v>
      </c>
      <c r="S57" s="21">
        <v>0</v>
      </c>
      <c r="T57" s="42">
        <f t="shared" si="408"/>
        <v>1040.3000000000002</v>
      </c>
      <c r="U57" s="19">
        <v>0</v>
      </c>
      <c r="V57" s="52">
        <f>719.9+258.5</f>
        <v>978.4</v>
      </c>
      <c r="W57" s="52">
        <f>37.9+13.6</f>
        <v>51.5</v>
      </c>
      <c r="X57" s="53">
        <f>7.7+2.7</f>
        <v>10.4</v>
      </c>
      <c r="Y57" s="18">
        <f t="shared" si="409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410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411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412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413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414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415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138</v>
      </c>
      <c r="B58" s="51" t="s">
        <v>134</v>
      </c>
      <c r="C58" s="16" t="s">
        <v>21</v>
      </c>
      <c r="D58" s="16" t="s">
        <v>63</v>
      </c>
      <c r="E58" s="11">
        <f t="shared" si="401"/>
        <v>3531.8</v>
      </c>
      <c r="F58" s="11">
        <f t="shared" si="402"/>
        <v>0</v>
      </c>
      <c r="G58" s="11">
        <f t="shared" si="403"/>
        <v>3321.7000000000003</v>
      </c>
      <c r="H58" s="11">
        <f t="shared" si="404"/>
        <v>174.89999999999998</v>
      </c>
      <c r="I58" s="11">
        <f t="shared" si="405"/>
        <v>35.200000000000003</v>
      </c>
      <c r="J58" s="29">
        <f t="shared" si="406"/>
        <v>0</v>
      </c>
      <c r="K58" s="19">
        <v>0</v>
      </c>
      <c r="L58" s="21">
        <v>0</v>
      </c>
      <c r="M58" s="26">
        <v>0</v>
      </c>
      <c r="N58" s="21">
        <v>0</v>
      </c>
      <c r="O58" s="28">
        <f t="shared" si="407"/>
        <v>0</v>
      </c>
      <c r="P58" s="19">
        <v>0</v>
      </c>
      <c r="Q58" s="21">
        <v>0</v>
      </c>
      <c r="R58" s="21">
        <v>0</v>
      </c>
      <c r="S58" s="21">
        <v>0</v>
      </c>
      <c r="T58" s="42">
        <f t="shared" si="408"/>
        <v>3531.8</v>
      </c>
      <c r="U58" s="19">
        <v>0</v>
      </c>
      <c r="V58" s="52">
        <f>4360.8-1039.1</f>
        <v>3321.7000000000003</v>
      </c>
      <c r="W58" s="52">
        <f>229.6-54.7</f>
        <v>174.89999999999998</v>
      </c>
      <c r="X58" s="53">
        <f>46.4-11.2</f>
        <v>35.200000000000003</v>
      </c>
      <c r="Y58" s="18">
        <f t="shared" si="409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410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411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412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413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414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415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139</v>
      </c>
      <c r="B59" s="51" t="s">
        <v>135</v>
      </c>
      <c r="C59" s="16" t="s">
        <v>21</v>
      </c>
      <c r="D59" s="16" t="s">
        <v>63</v>
      </c>
      <c r="E59" s="11">
        <f t="shared" si="401"/>
        <v>1169.0999999999999</v>
      </c>
      <c r="F59" s="11">
        <f t="shared" si="402"/>
        <v>0</v>
      </c>
      <c r="G59" s="11">
        <f t="shared" si="403"/>
        <v>1099.5999999999999</v>
      </c>
      <c r="H59" s="11">
        <f t="shared" si="404"/>
        <v>57.9</v>
      </c>
      <c r="I59" s="11">
        <f t="shared" si="405"/>
        <v>11.600000000000001</v>
      </c>
      <c r="J59" s="29">
        <f t="shared" si="406"/>
        <v>0</v>
      </c>
      <c r="K59" s="19">
        <v>0</v>
      </c>
      <c r="L59" s="21">
        <v>0</v>
      </c>
      <c r="M59" s="26">
        <v>0</v>
      </c>
      <c r="N59" s="21">
        <v>0</v>
      </c>
      <c r="O59" s="28">
        <f t="shared" si="407"/>
        <v>0</v>
      </c>
      <c r="P59" s="19">
        <v>0</v>
      </c>
      <c r="Q59" s="21">
        <v>0</v>
      </c>
      <c r="R59" s="21">
        <v>0</v>
      </c>
      <c r="S59" s="21">
        <v>0</v>
      </c>
      <c r="T59" s="42">
        <f t="shared" si="408"/>
        <v>1169.0999999999999</v>
      </c>
      <c r="U59" s="19">
        <v>0</v>
      </c>
      <c r="V59" s="52">
        <f>582+517.6</f>
        <v>1099.5999999999999</v>
      </c>
      <c r="W59" s="52">
        <f>30.7+27.2</f>
        <v>57.9</v>
      </c>
      <c r="X59" s="53">
        <f>6.2+5.4</f>
        <v>11.600000000000001</v>
      </c>
      <c r="Y59" s="18">
        <f t="shared" si="409"/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si="410"/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si="411"/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si="412"/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si="413"/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si="414"/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si="415"/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47.25" x14ac:dyDescent="0.25">
      <c r="A60" s="10" t="s">
        <v>140</v>
      </c>
      <c r="B60" s="51" t="s">
        <v>136</v>
      </c>
      <c r="C60" s="16" t="s">
        <v>21</v>
      </c>
      <c r="D60" s="16" t="s">
        <v>63</v>
      </c>
      <c r="E60" s="11">
        <f t="shared" si="401"/>
        <v>349.2</v>
      </c>
      <c r="F60" s="11">
        <f t="shared" si="402"/>
        <v>0</v>
      </c>
      <c r="G60" s="11">
        <f t="shared" si="403"/>
        <v>328.5</v>
      </c>
      <c r="H60" s="11">
        <f t="shared" si="404"/>
        <v>17.299999999999997</v>
      </c>
      <c r="I60" s="11">
        <f t="shared" si="405"/>
        <v>3.4000000000000004</v>
      </c>
      <c r="J60" s="29">
        <f t="shared" si="406"/>
        <v>0</v>
      </c>
      <c r="K60" s="19">
        <v>0</v>
      </c>
      <c r="L60" s="21">
        <v>0</v>
      </c>
      <c r="M60" s="26">
        <v>0</v>
      </c>
      <c r="N60" s="21">
        <v>0</v>
      </c>
      <c r="O60" s="28">
        <f t="shared" si="407"/>
        <v>0</v>
      </c>
      <c r="P60" s="19">
        <v>0</v>
      </c>
      <c r="Q60" s="21">
        <v>0</v>
      </c>
      <c r="R60" s="21">
        <v>0</v>
      </c>
      <c r="S60" s="21">
        <v>0</v>
      </c>
      <c r="T60" s="42">
        <f t="shared" si="408"/>
        <v>349.2</v>
      </c>
      <c r="U60" s="19">
        <v>0</v>
      </c>
      <c r="V60" s="52">
        <f>1205.8-877.3</f>
        <v>328.5</v>
      </c>
      <c r="W60" s="52">
        <f>63.5-46.2</f>
        <v>17.299999999999997</v>
      </c>
      <c r="X60" s="53">
        <f>12.8-9.4</f>
        <v>3.4000000000000004</v>
      </c>
      <c r="Y60" s="18">
        <f t="shared" si="409"/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si="410"/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si="411"/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si="412"/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si="413"/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si="414"/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si="415"/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47.25" x14ac:dyDescent="0.25">
      <c r="A61" s="10" t="s">
        <v>141</v>
      </c>
      <c r="B61" s="54" t="s">
        <v>137</v>
      </c>
      <c r="C61" s="16" t="s">
        <v>21</v>
      </c>
      <c r="D61" s="16" t="s">
        <v>63</v>
      </c>
      <c r="E61" s="11">
        <f t="shared" ref="E61" si="416">J61+O61+T61+Y61+AD61+AI61+AN61+AS61+AX61+BC61</f>
        <v>559.60000000000014</v>
      </c>
      <c r="F61" s="11">
        <f t="shared" ref="F61" si="417">K61+P61+U61+Z61+AE61+AJ61+AO61+AT61+AY61+BD61</f>
        <v>0</v>
      </c>
      <c r="G61" s="11">
        <f t="shared" ref="G61" si="418">L61+Q61+V61+AA61+AF61+AK61+AP61+AU61+AZ61+BE61</f>
        <v>526.30000000000007</v>
      </c>
      <c r="H61" s="11">
        <f t="shared" ref="H61" si="419">M61+R61+W61+AB61+AG61+AL61+AQ61+AV61+BA61+BF61</f>
        <v>27.699999999999996</v>
      </c>
      <c r="I61" s="11">
        <f t="shared" ref="I61" si="420">N61+S61+X61+AC61+AH61+AM61+AR61+AW61+BB61+BG61</f>
        <v>5.6</v>
      </c>
      <c r="J61" s="29">
        <f t="shared" ref="J61" si="421">L61+M61+N61</f>
        <v>0</v>
      </c>
      <c r="K61" s="19">
        <v>0</v>
      </c>
      <c r="L61" s="21">
        <v>0</v>
      </c>
      <c r="M61" s="26">
        <v>0</v>
      </c>
      <c r="N61" s="21">
        <v>0</v>
      </c>
      <c r="O61" s="28">
        <f t="shared" ref="O61" si="422">SUM(Q61:S61)</f>
        <v>0</v>
      </c>
      <c r="P61" s="19">
        <v>0</v>
      </c>
      <c r="Q61" s="21">
        <v>0</v>
      </c>
      <c r="R61" s="21">
        <v>0</v>
      </c>
      <c r="S61" s="21">
        <v>0</v>
      </c>
      <c r="T61" s="42">
        <f t="shared" ref="T61" si="423">SUM(V61:X61)</f>
        <v>559.60000000000014</v>
      </c>
      <c r="U61" s="19">
        <v>0</v>
      </c>
      <c r="V61" s="52">
        <f>1186.2-659.9</f>
        <v>526.30000000000007</v>
      </c>
      <c r="W61" s="52">
        <f>62.4-34.7</f>
        <v>27.699999999999996</v>
      </c>
      <c r="X61" s="53">
        <f>12.6-7</f>
        <v>5.6</v>
      </c>
      <c r="Y61" s="18">
        <f t="shared" ref="Y61" si="424">AB61</f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ref="AD61" si="425">AG61</f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ref="AI61" si="426">AL61</f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ref="AN61" si="427">AQ61</f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ref="AS61" si="428">AV61</f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ref="AX61" si="429">BA61</f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ref="BC61" si="430">BF61</f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31.5" x14ac:dyDescent="0.25">
      <c r="A62" s="10" t="s">
        <v>142</v>
      </c>
      <c r="B62" s="55" t="s">
        <v>170</v>
      </c>
      <c r="C62" s="16" t="s">
        <v>21</v>
      </c>
      <c r="D62" s="16" t="s">
        <v>63</v>
      </c>
      <c r="E62" s="11">
        <f t="shared" ref="E62:E64" si="431">J62+O62+T62+Y62+AD62+AI62+AN62+AS62+AX62+BC62</f>
        <v>8056.9</v>
      </c>
      <c r="F62" s="11">
        <f t="shared" ref="F62:F64" si="432">K62+P62+U62+Z62+AE62+AJ62+AO62+AT62+AY62+BD62</f>
        <v>0</v>
      </c>
      <c r="G62" s="11">
        <f t="shared" ref="G62:G64" si="433">L62+Q62+V62+AA62+AF62+AK62+AP62+AU62+AZ62+BE62</f>
        <v>7577.4</v>
      </c>
      <c r="H62" s="11">
        <f t="shared" ref="H62:H64" si="434">M62+R62+W62+AB62+AG62+AL62+AQ62+AV62+BA62+BF62</f>
        <v>398.9</v>
      </c>
      <c r="I62" s="11">
        <f t="shared" ref="I62:I64" si="435">N62+S62+X62+AC62+AH62+AM62+AR62+AW62+BB62+BG62</f>
        <v>80.599999999999994</v>
      </c>
      <c r="J62" s="29">
        <f t="shared" ref="J62:J64" si="436">L62+M62+N62</f>
        <v>0</v>
      </c>
      <c r="K62" s="19">
        <v>0</v>
      </c>
      <c r="L62" s="21">
        <v>0</v>
      </c>
      <c r="M62" s="26">
        <v>0</v>
      </c>
      <c r="N62" s="21">
        <v>0</v>
      </c>
      <c r="O62" s="28">
        <f t="shared" ref="O62:O64" si="437">SUM(Q62:S62)</f>
        <v>0</v>
      </c>
      <c r="P62" s="19">
        <v>0</v>
      </c>
      <c r="Q62" s="21">
        <v>0</v>
      </c>
      <c r="R62" s="21">
        <v>0</v>
      </c>
      <c r="S62" s="21">
        <v>0</v>
      </c>
      <c r="T62" s="40">
        <f t="shared" ref="T62:T64" si="438">SUM(V62:X62)</f>
        <v>8056.9</v>
      </c>
      <c r="U62" s="41">
        <v>0</v>
      </c>
      <c r="V62" s="82">
        <v>7577.4</v>
      </c>
      <c r="W62" s="52">
        <v>398.9</v>
      </c>
      <c r="X62" s="83">
        <v>80.599999999999994</v>
      </c>
      <c r="Y62" s="18">
        <f t="shared" ref="Y62:Y64" si="439">AB62</f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ref="AD62:AD64" si="440">AG62</f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ref="AI62:AI64" si="441">AL62</f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ref="AN62:AN64" si="442">AQ62</f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ref="AS62:AS64" si="443">AV62</f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ref="AX62:AX64" si="444">BA62</f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ref="BC62:BC64" si="445">BF62</f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31.5" x14ac:dyDescent="0.25">
      <c r="A63" s="10" t="s">
        <v>143</v>
      </c>
      <c r="B63" s="34" t="s">
        <v>174</v>
      </c>
      <c r="C63" s="16" t="s">
        <v>21</v>
      </c>
      <c r="D63" s="16" t="s">
        <v>63</v>
      </c>
      <c r="E63" s="11">
        <f t="shared" si="431"/>
        <v>3032.2000000000003</v>
      </c>
      <c r="F63" s="11">
        <f t="shared" si="432"/>
        <v>0</v>
      </c>
      <c r="G63" s="11">
        <f t="shared" si="433"/>
        <v>2851.8</v>
      </c>
      <c r="H63" s="11">
        <f t="shared" si="434"/>
        <v>150.1</v>
      </c>
      <c r="I63" s="11">
        <f t="shared" si="435"/>
        <v>30.3</v>
      </c>
      <c r="J63" s="29">
        <f t="shared" si="436"/>
        <v>0</v>
      </c>
      <c r="K63" s="19">
        <v>0</v>
      </c>
      <c r="L63" s="21">
        <v>0</v>
      </c>
      <c r="M63" s="26">
        <v>0</v>
      </c>
      <c r="N63" s="21">
        <v>0</v>
      </c>
      <c r="O63" s="28">
        <f t="shared" si="437"/>
        <v>0</v>
      </c>
      <c r="P63" s="19">
        <v>0</v>
      </c>
      <c r="Q63" s="21">
        <v>0</v>
      </c>
      <c r="R63" s="21">
        <v>0</v>
      </c>
      <c r="S63" s="21">
        <v>0</v>
      </c>
      <c r="T63" s="40">
        <f t="shared" si="438"/>
        <v>3032.2000000000003</v>
      </c>
      <c r="U63" s="41">
        <v>0</v>
      </c>
      <c r="V63" s="82">
        <v>2851.8</v>
      </c>
      <c r="W63" s="52">
        <v>150.1</v>
      </c>
      <c r="X63" s="83">
        <v>30.3</v>
      </c>
      <c r="Y63" s="18">
        <f t="shared" si="439"/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si="440"/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si="441"/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si="442"/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si="443"/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si="444"/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si="445"/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31.5" x14ac:dyDescent="0.25">
      <c r="A64" s="10" t="s">
        <v>144</v>
      </c>
      <c r="B64" s="34" t="s">
        <v>173</v>
      </c>
      <c r="C64" s="16" t="s">
        <v>21</v>
      </c>
      <c r="D64" s="16" t="s">
        <v>63</v>
      </c>
      <c r="E64" s="11">
        <f t="shared" si="431"/>
        <v>666.2</v>
      </c>
      <c r="F64" s="11">
        <f t="shared" si="432"/>
        <v>0</v>
      </c>
      <c r="G64" s="11">
        <f t="shared" si="433"/>
        <v>626.5</v>
      </c>
      <c r="H64" s="11">
        <f t="shared" si="434"/>
        <v>33</v>
      </c>
      <c r="I64" s="11">
        <f t="shared" si="435"/>
        <v>6.7</v>
      </c>
      <c r="J64" s="29">
        <f t="shared" si="436"/>
        <v>0</v>
      </c>
      <c r="K64" s="19">
        <v>0</v>
      </c>
      <c r="L64" s="21">
        <v>0</v>
      </c>
      <c r="M64" s="26">
        <v>0</v>
      </c>
      <c r="N64" s="21">
        <v>0</v>
      </c>
      <c r="O64" s="28">
        <f t="shared" si="437"/>
        <v>0</v>
      </c>
      <c r="P64" s="19">
        <v>0</v>
      </c>
      <c r="Q64" s="21">
        <v>0</v>
      </c>
      <c r="R64" s="21">
        <v>0</v>
      </c>
      <c r="S64" s="21">
        <v>0</v>
      </c>
      <c r="T64" s="40">
        <f t="shared" si="438"/>
        <v>666.2</v>
      </c>
      <c r="U64" s="41">
        <v>0</v>
      </c>
      <c r="V64" s="82">
        <v>626.5</v>
      </c>
      <c r="W64" s="52">
        <v>33</v>
      </c>
      <c r="X64" s="83">
        <v>6.7</v>
      </c>
      <c r="Y64" s="18">
        <f t="shared" si="439"/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si="440"/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si="441"/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si="442"/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si="443"/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si="444"/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si="445"/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162</v>
      </c>
      <c r="B65" s="54" t="s">
        <v>145</v>
      </c>
      <c r="C65" s="16" t="s">
        <v>21</v>
      </c>
      <c r="D65" s="16" t="s">
        <v>63</v>
      </c>
      <c r="E65" s="11">
        <f t="shared" ref="E65" si="446">J65+O65+T65+Y65+AD65+AI65+AN65+AS65+AX65+BC65</f>
        <v>11163.9</v>
      </c>
      <c r="F65" s="11">
        <f t="shared" ref="F65" si="447">K65+P65+U65+Z65+AE65+AJ65+AO65+AT65+AY65+BD65</f>
        <v>0</v>
      </c>
      <c r="G65" s="11">
        <f t="shared" ref="G65" si="448">L65+Q65+V65+AA65+AF65+AK65+AP65+AU65+AZ65+BE65</f>
        <v>0</v>
      </c>
      <c r="H65" s="11">
        <f t="shared" ref="H65" si="449">M65+R65+W65+AB65+AG65+AL65+AQ65+AV65+BA65+BF65</f>
        <v>11052.3</v>
      </c>
      <c r="I65" s="11">
        <f t="shared" ref="I65" si="450">N65+S65+X65+AC65+AH65+AM65+AR65+AW65+BB65+BG65</f>
        <v>111.6</v>
      </c>
      <c r="J65" s="29">
        <f t="shared" ref="J65" si="451">L65+M65+N65</f>
        <v>0</v>
      </c>
      <c r="K65" s="19">
        <v>0</v>
      </c>
      <c r="L65" s="21">
        <v>0</v>
      </c>
      <c r="M65" s="26">
        <v>0</v>
      </c>
      <c r="N65" s="21">
        <v>0</v>
      </c>
      <c r="O65" s="28">
        <f t="shared" ref="O65" si="452">SUM(Q65:S65)</f>
        <v>0</v>
      </c>
      <c r="P65" s="19">
        <v>0</v>
      </c>
      <c r="Q65" s="21">
        <v>0</v>
      </c>
      <c r="R65" s="21">
        <v>0</v>
      </c>
      <c r="S65" s="21">
        <v>0</v>
      </c>
      <c r="T65" s="42">
        <f t="shared" ref="T65" si="453">SUM(V65:X65)</f>
        <v>11163.9</v>
      </c>
      <c r="U65" s="19">
        <v>0</v>
      </c>
      <c r="V65" s="8">
        <f>SUM(V66:V105)</f>
        <v>0</v>
      </c>
      <c r="W65" s="52">
        <v>11052.3</v>
      </c>
      <c r="X65" s="53">
        <v>111.6</v>
      </c>
      <c r="Y65" s="18">
        <f t="shared" ref="Y65" si="454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55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56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57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58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59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60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47.25" x14ac:dyDescent="0.25">
      <c r="A66" s="10" t="s">
        <v>164</v>
      </c>
      <c r="B66" s="54" t="s">
        <v>163</v>
      </c>
      <c r="C66" s="16" t="s">
        <v>21</v>
      </c>
      <c r="D66" s="16" t="s">
        <v>63</v>
      </c>
      <c r="E66" s="11">
        <f t="shared" ref="E66" si="461">J66+O66+T66+Y66+AD66+AI66+AN66+AS66+AX66+BC66</f>
        <v>17433.300000000003</v>
      </c>
      <c r="F66" s="11">
        <f t="shared" ref="F66" si="462">K66+P66+U66+Z66+AE66+AJ66+AO66+AT66+AY66+BD66</f>
        <v>0</v>
      </c>
      <c r="G66" s="11">
        <f t="shared" ref="G66" si="463">L66+Q66+V66+AA66+AF66+AK66+AP66+AU66+AZ66+BE66</f>
        <v>0</v>
      </c>
      <c r="H66" s="11">
        <f t="shared" ref="H66" si="464">M66+R66+W66+AB66+AG66+AL66+AQ66+AV66+BA66+BF66</f>
        <v>17258.900000000001</v>
      </c>
      <c r="I66" s="11">
        <f t="shared" ref="I66" si="465">N66+S66+X66+AC66+AH66+AM66+AR66+AW66+BB66+BG66</f>
        <v>174.4</v>
      </c>
      <c r="J66" s="29">
        <f t="shared" ref="J66" si="466">L66+M66+N66</f>
        <v>0</v>
      </c>
      <c r="K66" s="19">
        <v>0</v>
      </c>
      <c r="L66" s="21">
        <v>0</v>
      </c>
      <c r="M66" s="26">
        <v>0</v>
      </c>
      <c r="N66" s="21">
        <v>0</v>
      </c>
      <c r="O66" s="28">
        <f t="shared" ref="O66" si="467">SUM(Q66:S66)</f>
        <v>0</v>
      </c>
      <c r="P66" s="19">
        <v>0</v>
      </c>
      <c r="Q66" s="21">
        <v>0</v>
      </c>
      <c r="R66" s="21">
        <v>0</v>
      </c>
      <c r="S66" s="21">
        <v>0</v>
      </c>
      <c r="T66" s="42">
        <f t="shared" ref="T66" si="468">SUM(V66:X66)</f>
        <v>17433.300000000003</v>
      </c>
      <c r="U66" s="19">
        <v>0</v>
      </c>
      <c r="V66" s="8">
        <f>SUM(V67:V106)</f>
        <v>0</v>
      </c>
      <c r="W66" s="52">
        <v>17258.900000000001</v>
      </c>
      <c r="X66" s="53">
        <v>174.4</v>
      </c>
      <c r="Y66" s="18">
        <f t="shared" ref="Y66" si="469">AB66</f>
        <v>0</v>
      </c>
      <c r="Z66" s="19">
        <v>0</v>
      </c>
      <c r="AA66" s="19">
        <v>0</v>
      </c>
      <c r="AB66" s="19">
        <v>0</v>
      </c>
      <c r="AC66" s="19">
        <v>0</v>
      </c>
      <c r="AD66" s="18">
        <f t="shared" ref="AD66" si="470">AG66</f>
        <v>0</v>
      </c>
      <c r="AE66" s="19">
        <v>0</v>
      </c>
      <c r="AF66" s="19">
        <v>0</v>
      </c>
      <c r="AG66" s="19">
        <v>0</v>
      </c>
      <c r="AH66" s="19">
        <v>0</v>
      </c>
      <c r="AI66" s="18">
        <f t="shared" ref="AI66" si="471">AL66</f>
        <v>0</v>
      </c>
      <c r="AJ66" s="19">
        <v>0</v>
      </c>
      <c r="AK66" s="19">
        <v>0</v>
      </c>
      <c r="AL66" s="19">
        <v>0</v>
      </c>
      <c r="AM66" s="19">
        <v>0</v>
      </c>
      <c r="AN66" s="18">
        <f t="shared" ref="AN66" si="472">AQ66</f>
        <v>0</v>
      </c>
      <c r="AO66" s="19">
        <v>0</v>
      </c>
      <c r="AP66" s="19">
        <v>0</v>
      </c>
      <c r="AQ66" s="19">
        <v>0</v>
      </c>
      <c r="AR66" s="19">
        <v>0</v>
      </c>
      <c r="AS66" s="18">
        <f t="shared" ref="AS66" si="473">AV66</f>
        <v>0</v>
      </c>
      <c r="AT66" s="19">
        <v>0</v>
      </c>
      <c r="AU66" s="19">
        <v>0</v>
      </c>
      <c r="AV66" s="19">
        <v>0</v>
      </c>
      <c r="AW66" s="19">
        <v>0</v>
      </c>
      <c r="AX66" s="18">
        <f t="shared" ref="AX66" si="474">BA66</f>
        <v>0</v>
      </c>
      <c r="AY66" s="19">
        <v>0</v>
      </c>
      <c r="AZ66" s="19">
        <v>0</v>
      </c>
      <c r="BA66" s="19">
        <v>0</v>
      </c>
      <c r="BB66" s="19">
        <v>0</v>
      </c>
      <c r="BC66" s="18">
        <f t="shared" ref="BC66" si="475">BF66</f>
        <v>0</v>
      </c>
      <c r="BD66" s="19">
        <v>0</v>
      </c>
      <c r="BE66" s="19">
        <v>0</v>
      </c>
      <c r="BF66" s="19">
        <v>0</v>
      </c>
      <c r="BG66" s="19">
        <v>0</v>
      </c>
    </row>
    <row r="67" spans="1:59" ht="47.25" x14ac:dyDescent="0.25">
      <c r="A67" s="10" t="s">
        <v>171</v>
      </c>
      <c r="B67" s="54" t="s">
        <v>165</v>
      </c>
      <c r="C67" s="16" t="s">
        <v>21</v>
      </c>
      <c r="D67" s="16" t="s">
        <v>63</v>
      </c>
      <c r="E67" s="11">
        <f t="shared" ref="E67" si="476">J67+O67+T67+Y67+AD67+AI67+AN67+AS67+AX67+BC67</f>
        <v>1043.2</v>
      </c>
      <c r="F67" s="11">
        <f t="shared" ref="F67" si="477">K67+P67+U67+Z67+AE67+AJ67+AO67+AT67+AY67+BD67</f>
        <v>0</v>
      </c>
      <c r="G67" s="11">
        <f t="shared" ref="G67" si="478">L67+Q67+V67+AA67+AF67+AK67+AP67+AU67+AZ67+BE67</f>
        <v>0</v>
      </c>
      <c r="H67" s="11">
        <f t="shared" ref="H67" si="479">M67+R67+W67+AB67+AG67+AL67+AQ67+AV67+BA67+BF67</f>
        <v>1032.8</v>
      </c>
      <c r="I67" s="11">
        <f t="shared" ref="I67" si="480">N67+S67+X67+AC67+AH67+AM67+AR67+AW67+BB67+BG67</f>
        <v>10.4</v>
      </c>
      <c r="J67" s="29">
        <f t="shared" ref="J67" si="481">L67+M67+N67</f>
        <v>0</v>
      </c>
      <c r="K67" s="19">
        <v>0</v>
      </c>
      <c r="L67" s="21">
        <v>0</v>
      </c>
      <c r="M67" s="26">
        <v>0</v>
      </c>
      <c r="N67" s="21">
        <v>0</v>
      </c>
      <c r="O67" s="28">
        <f t="shared" ref="O67" si="482">SUM(Q67:S67)</f>
        <v>0</v>
      </c>
      <c r="P67" s="19">
        <v>0</v>
      </c>
      <c r="Q67" s="21">
        <v>0</v>
      </c>
      <c r="R67" s="21">
        <v>0</v>
      </c>
      <c r="S67" s="21">
        <v>0</v>
      </c>
      <c r="T67" s="42">
        <f t="shared" ref="T67" si="483">SUM(V67:X67)</f>
        <v>1043.2</v>
      </c>
      <c r="U67" s="19">
        <v>0</v>
      </c>
      <c r="V67" s="8">
        <f>SUM(V68:V107)</f>
        <v>0</v>
      </c>
      <c r="W67" s="52">
        <v>1032.8</v>
      </c>
      <c r="X67" s="53">
        <v>10.4</v>
      </c>
      <c r="Y67" s="18">
        <f t="shared" ref="Y67" si="484">AB67</f>
        <v>0</v>
      </c>
      <c r="Z67" s="19">
        <v>0</v>
      </c>
      <c r="AA67" s="19">
        <v>0</v>
      </c>
      <c r="AB67" s="19">
        <v>0</v>
      </c>
      <c r="AC67" s="19">
        <v>0</v>
      </c>
      <c r="AD67" s="18">
        <f t="shared" ref="AD67" si="485">AG67</f>
        <v>0</v>
      </c>
      <c r="AE67" s="19">
        <v>0</v>
      </c>
      <c r="AF67" s="19">
        <v>0</v>
      </c>
      <c r="AG67" s="19">
        <v>0</v>
      </c>
      <c r="AH67" s="19">
        <v>0</v>
      </c>
      <c r="AI67" s="18">
        <f t="shared" ref="AI67" si="486">AL67</f>
        <v>0</v>
      </c>
      <c r="AJ67" s="19">
        <v>0</v>
      </c>
      <c r="AK67" s="19">
        <v>0</v>
      </c>
      <c r="AL67" s="19">
        <v>0</v>
      </c>
      <c r="AM67" s="19">
        <v>0</v>
      </c>
      <c r="AN67" s="18">
        <f t="shared" ref="AN67" si="487">AQ67</f>
        <v>0</v>
      </c>
      <c r="AO67" s="19">
        <v>0</v>
      </c>
      <c r="AP67" s="19">
        <v>0</v>
      </c>
      <c r="AQ67" s="19">
        <v>0</v>
      </c>
      <c r="AR67" s="19">
        <v>0</v>
      </c>
      <c r="AS67" s="18">
        <f t="shared" ref="AS67" si="488">AV67</f>
        <v>0</v>
      </c>
      <c r="AT67" s="19">
        <v>0</v>
      </c>
      <c r="AU67" s="19">
        <v>0</v>
      </c>
      <c r="AV67" s="19">
        <v>0</v>
      </c>
      <c r="AW67" s="19">
        <v>0</v>
      </c>
      <c r="AX67" s="18">
        <f t="shared" ref="AX67" si="489">BA67</f>
        <v>0</v>
      </c>
      <c r="AY67" s="19">
        <v>0</v>
      </c>
      <c r="AZ67" s="19">
        <v>0</v>
      </c>
      <c r="BA67" s="19">
        <v>0</v>
      </c>
      <c r="BB67" s="19">
        <v>0</v>
      </c>
      <c r="BC67" s="18">
        <f t="shared" ref="BC67" si="490">BF67</f>
        <v>0</v>
      </c>
      <c r="BD67" s="19">
        <v>0</v>
      </c>
      <c r="BE67" s="19">
        <v>0</v>
      </c>
      <c r="BF67" s="19">
        <v>0</v>
      </c>
      <c r="BG67" s="19">
        <v>0</v>
      </c>
    </row>
    <row r="68" spans="1:59" ht="31.5" x14ac:dyDescent="0.25">
      <c r="A68" s="10" t="s">
        <v>178</v>
      </c>
      <c r="B68" s="54" t="s">
        <v>180</v>
      </c>
      <c r="C68" s="16" t="s">
        <v>21</v>
      </c>
      <c r="D68" s="16" t="s">
        <v>63</v>
      </c>
      <c r="E68" s="11">
        <f t="shared" ref="E68" si="491">J68+O68+T68+Y68+AD68+AI68+AN68+AS68+AX68+BC68</f>
        <v>2503.5</v>
      </c>
      <c r="F68" s="11">
        <f t="shared" ref="F68" si="492">K68+P68+U68+Z68+AE68+AJ68+AO68+AT68+AY68+BD68</f>
        <v>0</v>
      </c>
      <c r="G68" s="11">
        <f t="shared" ref="G68" si="493">L68+Q68+V68+AA68+AF68+AK68+AP68+AU68+AZ68+BE68</f>
        <v>2354.5</v>
      </c>
      <c r="H68" s="11">
        <f t="shared" ref="H68" si="494">M68+R68+W68+AB68+AG68+AL68+AQ68+AV68+BA68+BF68</f>
        <v>124</v>
      </c>
      <c r="I68" s="11">
        <f t="shared" ref="I68" si="495">N68+S68+X68+AC68+AH68+AM68+AR68+AW68+BB68+BG68</f>
        <v>25</v>
      </c>
      <c r="J68" s="29">
        <f t="shared" ref="J68" si="496">L68+M68+N68</f>
        <v>0</v>
      </c>
      <c r="K68" s="19">
        <v>0</v>
      </c>
      <c r="L68" s="21">
        <v>0</v>
      </c>
      <c r="M68" s="26">
        <v>0</v>
      </c>
      <c r="N68" s="21">
        <v>0</v>
      </c>
      <c r="O68" s="28">
        <f t="shared" ref="O68" si="497">SUM(Q68:S68)</f>
        <v>0</v>
      </c>
      <c r="P68" s="19">
        <v>0</v>
      </c>
      <c r="Q68" s="21">
        <v>0</v>
      </c>
      <c r="R68" s="21">
        <v>0</v>
      </c>
      <c r="S68" s="21">
        <v>0</v>
      </c>
      <c r="T68" s="28">
        <f t="shared" ref="T68" si="498">SUM(V68:X68)</f>
        <v>0</v>
      </c>
      <c r="U68" s="19">
        <v>0</v>
      </c>
      <c r="V68" s="8">
        <f t="shared" ref="V68" si="499">SUM(V69:V112)</f>
        <v>0</v>
      </c>
      <c r="W68" s="19">
        <v>0</v>
      </c>
      <c r="X68" s="19">
        <v>0</v>
      </c>
      <c r="Y68" s="28">
        <f t="shared" ref="Y68:Y72" si="500">SUM(AA68:AC68)</f>
        <v>2503.5</v>
      </c>
      <c r="Z68" s="19">
        <v>0</v>
      </c>
      <c r="AA68" s="84">
        <f>2354.4+0.1</f>
        <v>2354.5</v>
      </c>
      <c r="AB68" s="84">
        <f>124</f>
        <v>124</v>
      </c>
      <c r="AC68" s="84">
        <v>25</v>
      </c>
      <c r="AD68" s="18">
        <f t="shared" ref="AD68" si="501">AG68</f>
        <v>0</v>
      </c>
      <c r="AE68" s="19">
        <v>0</v>
      </c>
      <c r="AF68" s="19">
        <v>0</v>
      </c>
      <c r="AG68" s="19">
        <v>0</v>
      </c>
      <c r="AH68" s="19">
        <v>0</v>
      </c>
      <c r="AI68" s="18">
        <f t="shared" ref="AI68" si="502">AL68</f>
        <v>0</v>
      </c>
      <c r="AJ68" s="19">
        <v>0</v>
      </c>
      <c r="AK68" s="19">
        <v>0</v>
      </c>
      <c r="AL68" s="19">
        <v>0</v>
      </c>
      <c r="AM68" s="19">
        <v>0</v>
      </c>
      <c r="AN68" s="18">
        <f t="shared" ref="AN68" si="503">AQ68</f>
        <v>0</v>
      </c>
      <c r="AO68" s="19">
        <v>0</v>
      </c>
      <c r="AP68" s="19">
        <v>0</v>
      </c>
      <c r="AQ68" s="19">
        <v>0</v>
      </c>
      <c r="AR68" s="19">
        <v>0</v>
      </c>
      <c r="AS68" s="18">
        <f t="shared" ref="AS68" si="504">AV68</f>
        <v>0</v>
      </c>
      <c r="AT68" s="19">
        <v>0</v>
      </c>
      <c r="AU68" s="19">
        <v>0</v>
      </c>
      <c r="AV68" s="19">
        <v>0</v>
      </c>
      <c r="AW68" s="19">
        <v>0</v>
      </c>
      <c r="AX68" s="18">
        <f t="shared" ref="AX68" si="505">BA68</f>
        <v>0</v>
      </c>
      <c r="AY68" s="19">
        <v>0</v>
      </c>
      <c r="AZ68" s="19">
        <v>0</v>
      </c>
      <c r="BA68" s="19">
        <v>0</v>
      </c>
      <c r="BB68" s="19">
        <v>0</v>
      </c>
      <c r="BC68" s="18">
        <f t="shared" ref="BC68" si="506">BF68</f>
        <v>0</v>
      </c>
      <c r="BD68" s="19">
        <v>0</v>
      </c>
      <c r="BE68" s="19">
        <v>0</v>
      </c>
      <c r="BF68" s="19">
        <v>0</v>
      </c>
      <c r="BG68" s="19">
        <v>0</v>
      </c>
    </row>
    <row r="69" spans="1:59" ht="31.5" x14ac:dyDescent="0.25">
      <c r="A69" s="10" t="s">
        <v>179</v>
      </c>
      <c r="B69" s="54" t="s">
        <v>181</v>
      </c>
      <c r="C69" s="16" t="s">
        <v>21</v>
      </c>
      <c r="D69" s="16" t="s">
        <v>63</v>
      </c>
      <c r="E69" s="11">
        <f t="shared" ref="E69" si="507">J69+O69+T69+Y69+AD69+AI69+AN69+AS69+AX69+BC69</f>
        <v>1174.3000000000002</v>
      </c>
      <c r="F69" s="11">
        <f t="shared" ref="F69" si="508">K69+P69+U69+Z69+AE69+AJ69+AO69+AT69+AY69+BD69</f>
        <v>0</v>
      </c>
      <c r="G69" s="11">
        <f t="shared" ref="G69" si="509">L69+Q69+V69+AA69+AF69+AK69+AP69+AU69+AZ69+BE69</f>
        <v>1104.4000000000001</v>
      </c>
      <c r="H69" s="11">
        <f t="shared" ref="H69" si="510">M69+R69+W69+AB69+AG69+AL69+AQ69+AV69+BA69+BF69</f>
        <v>58.2</v>
      </c>
      <c r="I69" s="11">
        <f t="shared" ref="I69" si="511">N69+S69+X69+AC69+AH69+AM69+AR69+AW69+BB69+BG69</f>
        <v>11.7</v>
      </c>
      <c r="J69" s="29">
        <f t="shared" ref="J69" si="512">L69+M69+N69</f>
        <v>0</v>
      </c>
      <c r="K69" s="19">
        <v>0</v>
      </c>
      <c r="L69" s="21">
        <v>0</v>
      </c>
      <c r="M69" s="26">
        <v>0</v>
      </c>
      <c r="N69" s="21">
        <v>0</v>
      </c>
      <c r="O69" s="28">
        <f t="shared" ref="O69" si="513">SUM(Q69:S69)</f>
        <v>0</v>
      </c>
      <c r="P69" s="19">
        <v>0</v>
      </c>
      <c r="Q69" s="21">
        <v>0</v>
      </c>
      <c r="R69" s="21">
        <v>0</v>
      </c>
      <c r="S69" s="21">
        <v>0</v>
      </c>
      <c r="T69" s="28">
        <f t="shared" ref="T69" si="514">SUM(V69:X69)</f>
        <v>0</v>
      </c>
      <c r="U69" s="19">
        <v>0</v>
      </c>
      <c r="V69" s="8">
        <f t="shared" ref="V69" si="515">SUM(V70:V113)</f>
        <v>0</v>
      </c>
      <c r="W69" s="19">
        <v>0</v>
      </c>
      <c r="X69" s="19">
        <v>0</v>
      </c>
      <c r="Y69" s="28">
        <f t="shared" si="500"/>
        <v>1174.3000000000002</v>
      </c>
      <c r="Z69" s="19">
        <v>0</v>
      </c>
      <c r="AA69" s="84">
        <v>1104.4000000000001</v>
      </c>
      <c r="AB69" s="84">
        <v>58.2</v>
      </c>
      <c r="AC69" s="84">
        <v>11.7</v>
      </c>
      <c r="AD69" s="18">
        <f t="shared" ref="AD69" si="516">AG69</f>
        <v>0</v>
      </c>
      <c r="AE69" s="19">
        <v>0</v>
      </c>
      <c r="AF69" s="19">
        <v>0</v>
      </c>
      <c r="AG69" s="19">
        <v>0</v>
      </c>
      <c r="AH69" s="19">
        <v>0</v>
      </c>
      <c r="AI69" s="18">
        <f t="shared" ref="AI69" si="517">AL69</f>
        <v>0</v>
      </c>
      <c r="AJ69" s="19">
        <v>0</v>
      </c>
      <c r="AK69" s="19">
        <v>0</v>
      </c>
      <c r="AL69" s="19">
        <v>0</v>
      </c>
      <c r="AM69" s="19">
        <v>0</v>
      </c>
      <c r="AN69" s="18">
        <f t="shared" ref="AN69" si="518">AQ69</f>
        <v>0</v>
      </c>
      <c r="AO69" s="19">
        <v>0</v>
      </c>
      <c r="AP69" s="19">
        <v>0</v>
      </c>
      <c r="AQ69" s="19">
        <v>0</v>
      </c>
      <c r="AR69" s="19">
        <v>0</v>
      </c>
      <c r="AS69" s="18">
        <f t="shared" ref="AS69" si="519">AV69</f>
        <v>0</v>
      </c>
      <c r="AT69" s="19">
        <v>0</v>
      </c>
      <c r="AU69" s="19">
        <v>0</v>
      </c>
      <c r="AV69" s="19">
        <v>0</v>
      </c>
      <c r="AW69" s="19">
        <v>0</v>
      </c>
      <c r="AX69" s="18">
        <f t="shared" ref="AX69" si="520">BA69</f>
        <v>0</v>
      </c>
      <c r="AY69" s="19">
        <v>0</v>
      </c>
      <c r="AZ69" s="19">
        <v>0</v>
      </c>
      <c r="BA69" s="19">
        <v>0</v>
      </c>
      <c r="BB69" s="19">
        <v>0</v>
      </c>
      <c r="BC69" s="18">
        <f t="shared" ref="BC69" si="521">BF69</f>
        <v>0</v>
      </c>
      <c r="BD69" s="19">
        <v>0</v>
      </c>
      <c r="BE69" s="19">
        <v>0</v>
      </c>
      <c r="BF69" s="19">
        <v>0</v>
      </c>
      <c r="BG69" s="19">
        <v>0</v>
      </c>
    </row>
    <row r="70" spans="1:59" ht="31.5" x14ac:dyDescent="0.25">
      <c r="A70" s="10" t="s">
        <v>185</v>
      </c>
      <c r="B70" s="54" t="s">
        <v>182</v>
      </c>
      <c r="C70" s="16" t="s">
        <v>21</v>
      </c>
      <c r="D70" s="16" t="s">
        <v>63</v>
      </c>
      <c r="E70" s="11">
        <f t="shared" ref="E70" si="522">J70+O70+T70+Y70+AD70+AI70+AN70+AS70+AX70+BC70</f>
        <v>3554.3999999999996</v>
      </c>
      <c r="F70" s="11">
        <f t="shared" ref="F70" si="523">K70+P70+U70+Z70+AE70+AJ70+AO70+AT70+AY70+BD70</f>
        <v>0</v>
      </c>
      <c r="G70" s="11">
        <f t="shared" ref="G70" si="524">L70+Q70+V70+AA70+AF70+AK70+AP70+AU70+AZ70+BE70</f>
        <v>3342.7999999999997</v>
      </c>
      <c r="H70" s="11">
        <f t="shared" ref="H70" si="525">M70+R70+W70+AB70+AG70+AL70+AQ70+AV70+BA70+BF70</f>
        <v>176</v>
      </c>
      <c r="I70" s="11">
        <f t="shared" ref="I70" si="526">N70+S70+X70+AC70+AH70+AM70+AR70+AW70+BB70+BG70</f>
        <v>35.6</v>
      </c>
      <c r="J70" s="29">
        <f t="shared" ref="J70" si="527">L70+M70+N70</f>
        <v>0</v>
      </c>
      <c r="K70" s="19">
        <v>0</v>
      </c>
      <c r="L70" s="21">
        <v>0</v>
      </c>
      <c r="M70" s="26">
        <v>0</v>
      </c>
      <c r="N70" s="21">
        <v>0</v>
      </c>
      <c r="O70" s="28">
        <f t="shared" ref="O70" si="528">SUM(Q70:S70)</f>
        <v>0</v>
      </c>
      <c r="P70" s="19">
        <v>0</v>
      </c>
      <c r="Q70" s="21">
        <v>0</v>
      </c>
      <c r="R70" s="21">
        <v>0</v>
      </c>
      <c r="S70" s="21">
        <v>0</v>
      </c>
      <c r="T70" s="28">
        <f t="shared" ref="T70" si="529">SUM(V70:X70)</f>
        <v>0</v>
      </c>
      <c r="U70" s="19">
        <v>0</v>
      </c>
      <c r="V70" s="8">
        <f t="shared" ref="V70" si="530">SUM(V71:V114)</f>
        <v>0</v>
      </c>
      <c r="W70" s="19">
        <v>0</v>
      </c>
      <c r="X70" s="19">
        <v>0</v>
      </c>
      <c r="Y70" s="28">
        <f t="shared" si="500"/>
        <v>3554.3999999999996</v>
      </c>
      <c r="Z70" s="19">
        <v>0</v>
      </c>
      <c r="AA70" s="84">
        <f>3342.7+0.1</f>
        <v>3342.7999999999997</v>
      </c>
      <c r="AB70" s="84">
        <v>176</v>
      </c>
      <c r="AC70" s="84">
        <v>35.6</v>
      </c>
      <c r="AD70" s="18">
        <f t="shared" ref="AD70" si="531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" si="532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" si="533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" si="534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" si="535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" si="536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31.5" x14ac:dyDescent="0.25">
      <c r="A71" s="10" t="s">
        <v>186</v>
      </c>
      <c r="B71" s="54" t="s">
        <v>183</v>
      </c>
      <c r="C71" s="16" t="s">
        <v>21</v>
      </c>
      <c r="D71" s="16" t="s">
        <v>63</v>
      </c>
      <c r="E71" s="11">
        <f t="shared" ref="E71" si="537">J71+O71+T71+Y71+AD71+AI71+AN71+AS71+AX71+BC71</f>
        <v>8044</v>
      </c>
      <c r="F71" s="11">
        <f t="shared" ref="F71" si="538">K71+P71+U71+Z71+AE71+AJ71+AO71+AT71+AY71+BD71</f>
        <v>0</v>
      </c>
      <c r="G71" s="11">
        <f t="shared" ref="G71" si="539">L71+Q71+V71+AA71+AF71+AK71+AP71+AU71+AZ71+BE71</f>
        <v>7565.4</v>
      </c>
      <c r="H71" s="11">
        <f t="shared" ref="H71" si="540">M71+R71+W71+AB71+AG71+AL71+AQ71+AV71+BA71+BF71</f>
        <v>398.2</v>
      </c>
      <c r="I71" s="11">
        <f t="shared" ref="I71" si="541">N71+S71+X71+AC71+AH71+AM71+AR71+AW71+BB71+BG71</f>
        <v>80.400000000000546</v>
      </c>
      <c r="J71" s="29">
        <f t="shared" ref="J71" si="542">L71+M71+N71</f>
        <v>0</v>
      </c>
      <c r="K71" s="19">
        <v>0</v>
      </c>
      <c r="L71" s="21">
        <v>0</v>
      </c>
      <c r="M71" s="26">
        <v>0</v>
      </c>
      <c r="N71" s="21">
        <v>0</v>
      </c>
      <c r="O71" s="28">
        <f t="shared" ref="O71" si="543">SUM(Q71:S71)</f>
        <v>0</v>
      </c>
      <c r="P71" s="19">
        <v>0</v>
      </c>
      <c r="Q71" s="21">
        <v>0</v>
      </c>
      <c r="R71" s="21">
        <v>0</v>
      </c>
      <c r="S71" s="21">
        <v>0</v>
      </c>
      <c r="T71" s="28">
        <f t="shared" ref="T71" si="544">SUM(V71:X71)</f>
        <v>0</v>
      </c>
      <c r="U71" s="19">
        <v>0</v>
      </c>
      <c r="V71" s="8">
        <f t="shared" ref="V71" si="545">SUM(V72:V115)</f>
        <v>0</v>
      </c>
      <c r="W71" s="19">
        <v>0</v>
      </c>
      <c r="X71" s="19">
        <v>0</v>
      </c>
      <c r="Y71" s="28">
        <f t="shared" si="500"/>
        <v>8044</v>
      </c>
      <c r="Z71" s="19">
        <v>0</v>
      </c>
      <c r="AA71" s="84">
        <f>3486.5+4078.9</f>
        <v>7565.4</v>
      </c>
      <c r="AB71" s="84">
        <f>198.2+200</f>
        <v>398.2</v>
      </c>
      <c r="AC71" s="84">
        <f>4359.3-4278.9</f>
        <v>80.400000000000546</v>
      </c>
      <c r="AD71" s="18">
        <f t="shared" ref="AD71" si="546">AG71</f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ref="AI71" si="547">AL71</f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ref="AN71" si="548">AQ71</f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ref="AS71" si="549">AV71</f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ref="AX71" si="550">BA71</f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ref="BC71" si="551">BF71</f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47.25" x14ac:dyDescent="0.25">
      <c r="A72" s="10" t="s">
        <v>187</v>
      </c>
      <c r="B72" s="54" t="s">
        <v>145</v>
      </c>
      <c r="C72" s="16" t="s">
        <v>21</v>
      </c>
      <c r="D72" s="16" t="s">
        <v>63</v>
      </c>
      <c r="E72" s="11">
        <f t="shared" ref="E72" si="552">J72+O72+T72+Y72+AD72+AI72+AN72+AS72+AX72+BC72</f>
        <v>11163.900000000001</v>
      </c>
      <c r="F72" s="11">
        <f t="shared" ref="F72" si="553">K72+P72+U72+Z72+AE72+AJ72+AO72+AT72+AY72+BD72</f>
        <v>0</v>
      </c>
      <c r="G72" s="11">
        <f t="shared" ref="G72" si="554">L72+Q72+V72+AA72+AF72+AK72+AP72+AU72+AZ72+BE72</f>
        <v>0</v>
      </c>
      <c r="H72" s="11">
        <f t="shared" ref="H72" si="555">M72+R72+W72+AB72+AG72+AL72+AQ72+AV72+BA72+BF72</f>
        <v>10605.7</v>
      </c>
      <c r="I72" s="11">
        <f t="shared" ref="I72" si="556">N72+S72+X72+AC72+AH72+AM72+AR72+AW72+BB72+BG72</f>
        <v>558.20000000000005</v>
      </c>
      <c r="J72" s="29">
        <f t="shared" ref="J72" si="557">L72+M72+N72</f>
        <v>0</v>
      </c>
      <c r="K72" s="19">
        <v>0</v>
      </c>
      <c r="L72" s="21">
        <v>0</v>
      </c>
      <c r="M72" s="26">
        <v>0</v>
      </c>
      <c r="N72" s="21">
        <v>0</v>
      </c>
      <c r="O72" s="28">
        <f t="shared" ref="O72" si="558">SUM(Q72:S72)</f>
        <v>0</v>
      </c>
      <c r="P72" s="19">
        <v>0</v>
      </c>
      <c r="Q72" s="21">
        <v>0</v>
      </c>
      <c r="R72" s="21">
        <v>0</v>
      </c>
      <c r="S72" s="21">
        <v>0</v>
      </c>
      <c r="T72" s="28">
        <f t="shared" ref="T72" si="559">SUM(V72:X72)</f>
        <v>0</v>
      </c>
      <c r="U72" s="19">
        <v>0</v>
      </c>
      <c r="V72" s="8">
        <f>SUM(V73:V116)</f>
        <v>0</v>
      </c>
      <c r="W72" s="19">
        <v>0</v>
      </c>
      <c r="X72" s="19">
        <v>0</v>
      </c>
      <c r="Y72" s="28">
        <f t="shared" si="500"/>
        <v>11163.900000000001</v>
      </c>
      <c r="Z72" s="19">
        <v>0</v>
      </c>
      <c r="AA72" s="18">
        <v>0</v>
      </c>
      <c r="AB72" s="84">
        <v>10605.7</v>
      </c>
      <c r="AC72" s="84">
        <v>558.20000000000005</v>
      </c>
      <c r="AD72" s="18">
        <f t="shared" ref="AD72" si="560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61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62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63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64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65">BF72</f>
        <v>0</v>
      </c>
      <c r="BD72" s="19">
        <v>0</v>
      </c>
      <c r="BE72" s="19">
        <v>0</v>
      </c>
      <c r="BF72" s="19">
        <v>0</v>
      </c>
      <c r="BG72" s="19">
        <v>0</v>
      </c>
    </row>
    <row r="73" spans="1:59" ht="53.25" customHeight="1" x14ac:dyDescent="0.25">
      <c r="A73" s="10" t="s">
        <v>188</v>
      </c>
      <c r="B73" s="54" t="s">
        <v>193</v>
      </c>
      <c r="C73" s="16" t="s">
        <v>21</v>
      </c>
      <c r="D73" s="16" t="s">
        <v>63</v>
      </c>
      <c r="E73" s="11">
        <f>J73+O73+T73+Y73+AD73+AI73+AN73+AS73+AX73+BC73</f>
        <v>12248.5</v>
      </c>
      <c r="F73" s="11">
        <f t="shared" ref="F73" si="566">K73+P73+U73+Z73+AE73+AJ73+AO73+AT73+AY73+BD73</f>
        <v>0</v>
      </c>
      <c r="G73" s="11">
        <f>L73+Q73+V73+AA73+AF73+AK73+AP73+AU73+AZ73+BE73</f>
        <v>0</v>
      </c>
      <c r="H73" s="11">
        <f t="shared" ref="H73:H77" si="567">M73+R73+W73+AB73+AG73+AL73+AQ73+AV73+BA73+BF73</f>
        <v>12126</v>
      </c>
      <c r="I73" s="11">
        <f t="shared" ref="I73:I77" si="568">N73+S73+X73+AC73+AH73+AM73+AR73+AW73+BB73+BG73</f>
        <v>122.5</v>
      </c>
      <c r="J73" s="29">
        <f t="shared" ref="J73:J75" si="569">L73+M73+N73</f>
        <v>0</v>
      </c>
      <c r="K73" s="19">
        <v>0</v>
      </c>
      <c r="L73" s="21">
        <v>0</v>
      </c>
      <c r="M73" s="26">
        <v>0</v>
      </c>
      <c r="N73" s="21">
        <v>0</v>
      </c>
      <c r="O73" s="28">
        <f t="shared" ref="O73:O75" si="570">SUM(Q73:S73)</f>
        <v>0</v>
      </c>
      <c r="P73" s="19">
        <v>0</v>
      </c>
      <c r="Q73" s="21">
        <v>0</v>
      </c>
      <c r="R73" s="21">
        <v>0</v>
      </c>
      <c r="S73" s="21">
        <v>0</v>
      </c>
      <c r="T73" s="28">
        <f t="shared" ref="T73:T75" si="571">SUM(V73:X73)</f>
        <v>0</v>
      </c>
      <c r="U73" s="19">
        <v>0</v>
      </c>
      <c r="V73" s="8">
        <f>SUM(V74:V117)</f>
        <v>0</v>
      </c>
      <c r="W73" s="19">
        <v>0</v>
      </c>
      <c r="X73" s="19">
        <v>0</v>
      </c>
      <c r="Y73" s="28">
        <f t="shared" ref="Y73:Y79" si="572">SUM(AA73:AC73)</f>
        <v>12248.5</v>
      </c>
      <c r="Z73" s="19">
        <v>0</v>
      </c>
      <c r="AA73" s="18">
        <v>0</v>
      </c>
      <c r="AB73" s="84">
        <v>12126</v>
      </c>
      <c r="AC73" s="84">
        <v>122.5</v>
      </c>
      <c r="AD73" s="18">
        <f t="shared" ref="AD73:AD75" si="573">AG73</f>
        <v>0</v>
      </c>
      <c r="AE73" s="19">
        <v>0</v>
      </c>
      <c r="AF73" s="19">
        <v>0</v>
      </c>
      <c r="AG73" s="19">
        <v>0</v>
      </c>
      <c r="AH73" s="19">
        <v>0</v>
      </c>
      <c r="AI73" s="18">
        <f t="shared" ref="AI73:AI75" si="574">AL73</f>
        <v>0</v>
      </c>
      <c r="AJ73" s="19">
        <v>0</v>
      </c>
      <c r="AK73" s="19">
        <v>0</v>
      </c>
      <c r="AL73" s="19">
        <v>0</v>
      </c>
      <c r="AM73" s="19">
        <v>0</v>
      </c>
      <c r="AN73" s="18">
        <f t="shared" ref="AN73:AN75" si="575">AQ73</f>
        <v>0</v>
      </c>
      <c r="AO73" s="19">
        <v>0</v>
      </c>
      <c r="AP73" s="19">
        <v>0</v>
      </c>
      <c r="AQ73" s="19">
        <v>0</v>
      </c>
      <c r="AR73" s="19">
        <v>0</v>
      </c>
      <c r="AS73" s="18">
        <f t="shared" ref="AS73:AS75" si="576">AV73</f>
        <v>0</v>
      </c>
      <c r="AT73" s="19">
        <v>0</v>
      </c>
      <c r="AU73" s="19">
        <v>0</v>
      </c>
      <c r="AV73" s="19">
        <v>0</v>
      </c>
      <c r="AW73" s="19">
        <v>0</v>
      </c>
      <c r="AX73" s="18">
        <f t="shared" ref="AX73:AX75" si="577">BA73</f>
        <v>0</v>
      </c>
      <c r="AY73" s="19">
        <v>0</v>
      </c>
      <c r="AZ73" s="19">
        <v>0</v>
      </c>
      <c r="BA73" s="19">
        <v>0</v>
      </c>
      <c r="BB73" s="19">
        <v>0</v>
      </c>
      <c r="BC73" s="18">
        <f t="shared" ref="BC73:BC75" si="578">BF73</f>
        <v>0</v>
      </c>
      <c r="BD73" s="19">
        <v>0</v>
      </c>
      <c r="BE73" s="19">
        <v>0</v>
      </c>
      <c r="BF73" s="19">
        <v>0</v>
      </c>
      <c r="BG73" s="19">
        <v>0</v>
      </c>
    </row>
    <row r="74" spans="1:59" s="39" customFormat="1" ht="63.75" customHeight="1" x14ac:dyDescent="0.25">
      <c r="A74" s="10" t="s">
        <v>189</v>
      </c>
      <c r="B74" s="54" t="s">
        <v>201</v>
      </c>
      <c r="C74" s="16" t="s">
        <v>21</v>
      </c>
      <c r="D74" s="16" t="s">
        <v>63</v>
      </c>
      <c r="E74" s="11">
        <f t="shared" ref="E74:E77" si="579">J74+O74+T74+Y74+AD74+AI74+AN74+AS74+AX74+BC74</f>
        <v>13671.1</v>
      </c>
      <c r="F74" s="11"/>
      <c r="G74" s="11">
        <f t="shared" ref="G74:G77" si="580">L74+Q74+V74+AA74+AF74+AK74+AP74+AU74+AZ74+BE74</f>
        <v>0</v>
      </c>
      <c r="H74" s="11">
        <f t="shared" si="567"/>
        <v>13534.4</v>
      </c>
      <c r="I74" s="11">
        <f t="shared" si="568"/>
        <v>136.69999999999999</v>
      </c>
      <c r="J74" s="29">
        <f t="shared" si="569"/>
        <v>0</v>
      </c>
      <c r="K74" s="19">
        <v>0</v>
      </c>
      <c r="L74" s="21">
        <v>0</v>
      </c>
      <c r="M74" s="26">
        <v>0</v>
      </c>
      <c r="N74" s="21">
        <v>0</v>
      </c>
      <c r="O74" s="28">
        <f t="shared" si="570"/>
        <v>0</v>
      </c>
      <c r="P74" s="19">
        <v>0</v>
      </c>
      <c r="Q74" s="21">
        <v>0</v>
      </c>
      <c r="R74" s="21">
        <v>0</v>
      </c>
      <c r="S74" s="21">
        <v>0</v>
      </c>
      <c r="T74" s="28">
        <f t="shared" si="571"/>
        <v>0</v>
      </c>
      <c r="U74" s="19">
        <v>0</v>
      </c>
      <c r="V74" s="8">
        <f>SUM(V75:V118)</f>
        <v>0</v>
      </c>
      <c r="W74" s="19">
        <v>0</v>
      </c>
      <c r="X74" s="19">
        <v>0</v>
      </c>
      <c r="Y74" s="28">
        <f t="shared" si="572"/>
        <v>13671.1</v>
      </c>
      <c r="Z74" s="19"/>
      <c r="AA74" s="18">
        <v>0</v>
      </c>
      <c r="AB74" s="84">
        <v>13534.4</v>
      </c>
      <c r="AC74" s="84">
        <v>136.69999999999999</v>
      </c>
      <c r="AD74" s="18">
        <f t="shared" si="573"/>
        <v>0</v>
      </c>
      <c r="AE74" s="19">
        <v>0</v>
      </c>
      <c r="AF74" s="19">
        <v>0</v>
      </c>
      <c r="AG74" s="19">
        <v>0</v>
      </c>
      <c r="AH74" s="19">
        <v>0</v>
      </c>
      <c r="AI74" s="18">
        <f t="shared" si="574"/>
        <v>0</v>
      </c>
      <c r="AJ74" s="19">
        <v>0</v>
      </c>
      <c r="AK74" s="19">
        <v>0</v>
      </c>
      <c r="AL74" s="19">
        <v>0</v>
      </c>
      <c r="AM74" s="19">
        <v>0</v>
      </c>
      <c r="AN74" s="18">
        <f t="shared" si="575"/>
        <v>0</v>
      </c>
      <c r="AO74" s="19">
        <v>0</v>
      </c>
      <c r="AP74" s="19">
        <v>0</v>
      </c>
      <c r="AQ74" s="19">
        <v>0</v>
      </c>
      <c r="AR74" s="19">
        <v>0</v>
      </c>
      <c r="AS74" s="18">
        <f t="shared" si="576"/>
        <v>0</v>
      </c>
      <c r="AT74" s="19">
        <v>0</v>
      </c>
      <c r="AU74" s="19">
        <v>0</v>
      </c>
      <c r="AV74" s="19">
        <v>0</v>
      </c>
      <c r="AW74" s="19">
        <v>0</v>
      </c>
      <c r="AX74" s="18">
        <f t="shared" si="577"/>
        <v>0</v>
      </c>
      <c r="AY74" s="19">
        <v>0</v>
      </c>
      <c r="AZ74" s="19">
        <v>0</v>
      </c>
      <c r="BA74" s="19">
        <v>0</v>
      </c>
      <c r="BB74" s="19">
        <v>0</v>
      </c>
      <c r="BC74" s="18">
        <f t="shared" si="578"/>
        <v>0</v>
      </c>
      <c r="BD74" s="19">
        <v>0</v>
      </c>
      <c r="BE74" s="19">
        <v>0</v>
      </c>
      <c r="BF74" s="19">
        <v>0</v>
      </c>
      <c r="BG74" s="19">
        <v>0</v>
      </c>
    </row>
    <row r="75" spans="1:59" s="39" customFormat="1" ht="64.5" customHeight="1" x14ac:dyDescent="0.25">
      <c r="A75" s="10" t="s">
        <v>190</v>
      </c>
      <c r="B75" s="54" t="s">
        <v>202</v>
      </c>
      <c r="C75" s="16" t="s">
        <v>21</v>
      </c>
      <c r="D75" s="16" t="s">
        <v>63</v>
      </c>
      <c r="E75" s="11">
        <f t="shared" si="579"/>
        <v>12470</v>
      </c>
      <c r="F75" s="11"/>
      <c r="G75" s="11">
        <f t="shared" si="580"/>
        <v>0</v>
      </c>
      <c r="H75" s="11">
        <f t="shared" si="567"/>
        <v>12345.3</v>
      </c>
      <c r="I75" s="11">
        <f t="shared" si="568"/>
        <v>124.7</v>
      </c>
      <c r="J75" s="29">
        <f t="shared" si="569"/>
        <v>0</v>
      </c>
      <c r="K75" s="19">
        <v>0</v>
      </c>
      <c r="L75" s="21">
        <v>0</v>
      </c>
      <c r="M75" s="26">
        <v>0</v>
      </c>
      <c r="N75" s="21">
        <v>0</v>
      </c>
      <c r="O75" s="28">
        <f t="shared" si="570"/>
        <v>0</v>
      </c>
      <c r="P75" s="19">
        <v>0</v>
      </c>
      <c r="Q75" s="21">
        <v>0</v>
      </c>
      <c r="R75" s="21">
        <v>0</v>
      </c>
      <c r="S75" s="21">
        <v>0</v>
      </c>
      <c r="T75" s="28">
        <f t="shared" si="571"/>
        <v>0</v>
      </c>
      <c r="U75" s="19">
        <v>0</v>
      </c>
      <c r="V75" s="8">
        <f>SUM(V76:V119)</f>
        <v>0</v>
      </c>
      <c r="W75" s="19">
        <v>0</v>
      </c>
      <c r="X75" s="19">
        <v>0</v>
      </c>
      <c r="Y75" s="28">
        <f t="shared" si="572"/>
        <v>12470</v>
      </c>
      <c r="Z75" s="19"/>
      <c r="AA75" s="18">
        <v>0</v>
      </c>
      <c r="AB75" s="84">
        <v>12345.3</v>
      </c>
      <c r="AC75" s="84">
        <v>124.7</v>
      </c>
      <c r="AD75" s="18">
        <f t="shared" si="573"/>
        <v>0</v>
      </c>
      <c r="AE75" s="19">
        <v>0</v>
      </c>
      <c r="AF75" s="19">
        <v>0</v>
      </c>
      <c r="AG75" s="19">
        <v>0</v>
      </c>
      <c r="AH75" s="19">
        <v>0</v>
      </c>
      <c r="AI75" s="18">
        <f t="shared" si="574"/>
        <v>0</v>
      </c>
      <c r="AJ75" s="19">
        <v>0</v>
      </c>
      <c r="AK75" s="19">
        <v>0</v>
      </c>
      <c r="AL75" s="19">
        <v>0</v>
      </c>
      <c r="AM75" s="19">
        <v>0</v>
      </c>
      <c r="AN75" s="18">
        <f t="shared" si="575"/>
        <v>0</v>
      </c>
      <c r="AO75" s="19">
        <v>0</v>
      </c>
      <c r="AP75" s="19">
        <v>0</v>
      </c>
      <c r="AQ75" s="19">
        <v>0</v>
      </c>
      <c r="AR75" s="19">
        <v>0</v>
      </c>
      <c r="AS75" s="18">
        <f t="shared" si="576"/>
        <v>0</v>
      </c>
      <c r="AT75" s="19">
        <v>0</v>
      </c>
      <c r="AU75" s="19">
        <v>0</v>
      </c>
      <c r="AV75" s="19">
        <v>0</v>
      </c>
      <c r="AW75" s="19">
        <v>0</v>
      </c>
      <c r="AX75" s="18">
        <f t="shared" si="577"/>
        <v>0</v>
      </c>
      <c r="AY75" s="19">
        <v>0</v>
      </c>
      <c r="AZ75" s="19">
        <v>0</v>
      </c>
      <c r="BA75" s="19">
        <v>0</v>
      </c>
      <c r="BB75" s="19">
        <v>0</v>
      </c>
      <c r="BC75" s="18">
        <f t="shared" si="578"/>
        <v>0</v>
      </c>
      <c r="BD75" s="19">
        <v>0</v>
      </c>
      <c r="BE75" s="19">
        <v>0</v>
      </c>
      <c r="BF75" s="19">
        <v>0</v>
      </c>
      <c r="BG75" s="19">
        <v>0</v>
      </c>
    </row>
    <row r="76" spans="1:59" s="39" customFormat="1" ht="34.5" customHeight="1" x14ac:dyDescent="0.25">
      <c r="A76" s="10" t="s">
        <v>191</v>
      </c>
      <c r="B76" s="54" t="s">
        <v>200</v>
      </c>
      <c r="C76" s="16" t="s">
        <v>21</v>
      </c>
      <c r="D76" s="16" t="s">
        <v>63</v>
      </c>
      <c r="E76" s="11">
        <f t="shared" si="579"/>
        <v>2710.9</v>
      </c>
      <c r="F76" s="11"/>
      <c r="G76" s="11">
        <f t="shared" si="580"/>
        <v>0</v>
      </c>
      <c r="H76" s="11">
        <f t="shared" si="567"/>
        <v>2575.3000000000002</v>
      </c>
      <c r="I76" s="11">
        <f t="shared" si="568"/>
        <v>135.6</v>
      </c>
      <c r="J76" s="29">
        <f t="shared" ref="J76" si="581">L76+M76+N76</f>
        <v>0</v>
      </c>
      <c r="K76" s="19">
        <v>0</v>
      </c>
      <c r="L76" s="21">
        <v>0</v>
      </c>
      <c r="M76" s="26">
        <v>0</v>
      </c>
      <c r="N76" s="21">
        <v>0</v>
      </c>
      <c r="O76" s="28">
        <f t="shared" ref="O76" si="582">SUM(Q76:S76)</f>
        <v>0</v>
      </c>
      <c r="P76" s="19">
        <v>0</v>
      </c>
      <c r="Q76" s="21">
        <v>0</v>
      </c>
      <c r="R76" s="21">
        <v>0</v>
      </c>
      <c r="S76" s="21">
        <v>0</v>
      </c>
      <c r="T76" s="28">
        <f t="shared" ref="T76" si="583">SUM(V76:X76)</f>
        <v>0</v>
      </c>
      <c r="U76" s="19">
        <v>0</v>
      </c>
      <c r="V76" s="8">
        <f>SUM(V77:V120)</f>
        <v>0</v>
      </c>
      <c r="W76" s="19">
        <v>0</v>
      </c>
      <c r="X76" s="19">
        <v>0</v>
      </c>
      <c r="Y76" s="28">
        <f t="shared" ref="Y76" si="584">SUM(AA76:AC76)</f>
        <v>2710.9</v>
      </c>
      <c r="Z76" s="19"/>
      <c r="AA76" s="18">
        <v>0</v>
      </c>
      <c r="AB76" s="84">
        <v>2575.3000000000002</v>
      </c>
      <c r="AC76" s="84">
        <v>135.6</v>
      </c>
      <c r="AD76" s="18">
        <f t="shared" ref="AD76" si="585">AG76</f>
        <v>0</v>
      </c>
      <c r="AE76" s="19">
        <v>0</v>
      </c>
      <c r="AF76" s="19">
        <v>0</v>
      </c>
      <c r="AG76" s="19">
        <v>0</v>
      </c>
      <c r="AH76" s="19">
        <v>0</v>
      </c>
      <c r="AI76" s="18">
        <f t="shared" ref="AI76" si="586">AL76</f>
        <v>0</v>
      </c>
      <c r="AJ76" s="19">
        <v>0</v>
      </c>
      <c r="AK76" s="19">
        <v>0</v>
      </c>
      <c r="AL76" s="19">
        <v>0</v>
      </c>
      <c r="AM76" s="19">
        <v>0</v>
      </c>
      <c r="AN76" s="18">
        <f t="shared" ref="AN76" si="587">AQ76</f>
        <v>0</v>
      </c>
      <c r="AO76" s="19">
        <v>0</v>
      </c>
      <c r="AP76" s="19">
        <v>0</v>
      </c>
      <c r="AQ76" s="19">
        <v>0</v>
      </c>
      <c r="AR76" s="19">
        <v>0</v>
      </c>
      <c r="AS76" s="18">
        <f t="shared" ref="AS76" si="588">AV76</f>
        <v>0</v>
      </c>
      <c r="AT76" s="19">
        <v>0</v>
      </c>
      <c r="AU76" s="19">
        <v>0</v>
      </c>
      <c r="AV76" s="19">
        <v>0</v>
      </c>
      <c r="AW76" s="19">
        <v>0</v>
      </c>
      <c r="AX76" s="18">
        <f t="shared" ref="AX76" si="589">BA76</f>
        <v>0</v>
      </c>
      <c r="AY76" s="19">
        <v>0</v>
      </c>
      <c r="AZ76" s="19">
        <v>0</v>
      </c>
      <c r="BA76" s="19">
        <v>0</v>
      </c>
      <c r="BB76" s="19">
        <v>0</v>
      </c>
      <c r="BC76" s="18">
        <f t="shared" ref="BC76" si="590">BF76</f>
        <v>0</v>
      </c>
      <c r="BD76" s="19">
        <v>0</v>
      </c>
      <c r="BE76" s="19">
        <v>0</v>
      </c>
      <c r="BF76" s="19">
        <v>0</v>
      </c>
      <c r="BG76" s="19">
        <v>0</v>
      </c>
    </row>
    <row r="77" spans="1:59" s="39" customFormat="1" ht="34.5" customHeight="1" x14ac:dyDescent="0.25">
      <c r="A77" s="10" t="s">
        <v>192</v>
      </c>
      <c r="B77" s="54" t="s">
        <v>199</v>
      </c>
      <c r="C77" s="16" t="s">
        <v>21</v>
      </c>
      <c r="D77" s="16" t="s">
        <v>63</v>
      </c>
      <c r="E77" s="11">
        <f t="shared" si="579"/>
        <v>2093.1999999999998</v>
      </c>
      <c r="F77" s="11"/>
      <c r="G77" s="11">
        <f t="shared" si="580"/>
        <v>0</v>
      </c>
      <c r="H77" s="11">
        <f t="shared" si="567"/>
        <v>2072.1999999999998</v>
      </c>
      <c r="I77" s="11">
        <f t="shared" si="568"/>
        <v>21</v>
      </c>
      <c r="J77" s="29">
        <f t="shared" ref="J77" si="591">L77+M77+N77</f>
        <v>0</v>
      </c>
      <c r="K77" s="19">
        <v>0</v>
      </c>
      <c r="L77" s="21">
        <v>0</v>
      </c>
      <c r="M77" s="26">
        <v>0</v>
      </c>
      <c r="N77" s="21">
        <v>0</v>
      </c>
      <c r="O77" s="28">
        <f t="shared" ref="O77" si="592">SUM(Q77:S77)</f>
        <v>0</v>
      </c>
      <c r="P77" s="19">
        <v>0</v>
      </c>
      <c r="Q77" s="21">
        <v>0</v>
      </c>
      <c r="R77" s="21">
        <v>0</v>
      </c>
      <c r="S77" s="21">
        <v>0</v>
      </c>
      <c r="T77" s="28">
        <f t="shared" ref="T77" si="593">SUM(V77:X77)</f>
        <v>0</v>
      </c>
      <c r="U77" s="19">
        <v>0</v>
      </c>
      <c r="V77" s="8">
        <f>SUM(V78:V121)</f>
        <v>0</v>
      </c>
      <c r="W77" s="19">
        <v>0</v>
      </c>
      <c r="X77" s="19">
        <v>0</v>
      </c>
      <c r="Y77" s="28">
        <f t="shared" si="572"/>
        <v>2093.1999999999998</v>
      </c>
      <c r="Z77" s="19"/>
      <c r="AA77" s="18">
        <v>0</v>
      </c>
      <c r="AB77" s="84">
        <v>2072.1999999999998</v>
      </c>
      <c r="AC77" s="84">
        <v>21</v>
      </c>
      <c r="AD77" s="18">
        <f t="shared" ref="AD77" si="594">AG77</f>
        <v>0</v>
      </c>
      <c r="AE77" s="19">
        <v>0</v>
      </c>
      <c r="AF77" s="19">
        <v>0</v>
      </c>
      <c r="AG77" s="19">
        <v>0</v>
      </c>
      <c r="AH77" s="19">
        <v>0</v>
      </c>
      <c r="AI77" s="18">
        <f t="shared" ref="AI77" si="595">AL77</f>
        <v>0</v>
      </c>
      <c r="AJ77" s="19">
        <v>0</v>
      </c>
      <c r="AK77" s="19">
        <v>0</v>
      </c>
      <c r="AL77" s="19">
        <v>0</v>
      </c>
      <c r="AM77" s="19">
        <v>0</v>
      </c>
      <c r="AN77" s="18">
        <f t="shared" ref="AN77" si="596">AQ77</f>
        <v>0</v>
      </c>
      <c r="AO77" s="19">
        <v>0</v>
      </c>
      <c r="AP77" s="19">
        <v>0</v>
      </c>
      <c r="AQ77" s="19">
        <v>0</v>
      </c>
      <c r="AR77" s="19">
        <v>0</v>
      </c>
      <c r="AS77" s="18">
        <f t="shared" ref="AS77" si="597">AV77</f>
        <v>0</v>
      </c>
      <c r="AT77" s="19">
        <v>0</v>
      </c>
      <c r="AU77" s="19">
        <v>0</v>
      </c>
      <c r="AV77" s="19">
        <v>0</v>
      </c>
      <c r="AW77" s="19">
        <v>0</v>
      </c>
      <c r="AX77" s="18">
        <f t="shared" ref="AX77" si="598">BA77</f>
        <v>0</v>
      </c>
      <c r="AY77" s="19">
        <v>0</v>
      </c>
      <c r="AZ77" s="19">
        <v>0</v>
      </c>
      <c r="BA77" s="19">
        <v>0</v>
      </c>
      <c r="BB77" s="19">
        <v>0</v>
      </c>
      <c r="BC77" s="18">
        <f t="shared" ref="BC77" si="599">BF77</f>
        <v>0</v>
      </c>
      <c r="BD77" s="19">
        <v>0</v>
      </c>
      <c r="BE77" s="19">
        <v>0</v>
      </c>
      <c r="BF77" s="19">
        <v>0</v>
      </c>
      <c r="BG77" s="19">
        <v>0</v>
      </c>
    </row>
    <row r="78" spans="1:59" s="39" customFormat="1" ht="33.75" customHeight="1" x14ac:dyDescent="0.25">
      <c r="A78" s="10" t="s">
        <v>194</v>
      </c>
      <c r="B78" s="54" t="s">
        <v>196</v>
      </c>
      <c r="C78" s="16" t="s">
        <v>21</v>
      </c>
      <c r="D78" s="16" t="s">
        <v>63</v>
      </c>
      <c r="E78" s="11">
        <f>J78+O78+T78+Y78+AD78+AI78+AN78+AS78+AX78+BC78</f>
        <v>6368.2</v>
      </c>
      <c r="F78" s="11"/>
      <c r="G78" s="11">
        <f>L78+Q78+V78+AA78+AF78+AK78+AP78+AU78+AZ78+BE78</f>
        <v>0</v>
      </c>
      <c r="H78" s="11">
        <f>M78+R78+W78+AB78+AG78+AL78+AQ78+AV78+BA78+BF78</f>
        <v>6304.5</v>
      </c>
      <c r="I78" s="11">
        <f t="shared" ref="I78:I79" si="600">N78+S78+X78+AC78+AH78+AM78+AR78+AW78+BB78+BG78</f>
        <v>63.7</v>
      </c>
      <c r="J78" s="29">
        <f t="shared" ref="J78:J79" si="601">L78+M78+N78</f>
        <v>0</v>
      </c>
      <c r="K78" s="19">
        <v>0</v>
      </c>
      <c r="L78" s="21">
        <v>0</v>
      </c>
      <c r="M78" s="26">
        <v>0</v>
      </c>
      <c r="N78" s="21">
        <v>0</v>
      </c>
      <c r="O78" s="28">
        <f t="shared" ref="O78:O79" si="602">SUM(Q78:S78)</f>
        <v>0</v>
      </c>
      <c r="P78" s="19">
        <v>0</v>
      </c>
      <c r="Q78" s="21">
        <v>0</v>
      </c>
      <c r="R78" s="21">
        <v>0</v>
      </c>
      <c r="S78" s="21">
        <v>0</v>
      </c>
      <c r="T78" s="28">
        <f t="shared" ref="T78:T79" si="603">SUM(V78:X78)</f>
        <v>0</v>
      </c>
      <c r="U78" s="19">
        <v>0</v>
      </c>
      <c r="V78" s="8">
        <f>SUM(V79:V122)</f>
        <v>0</v>
      </c>
      <c r="W78" s="19">
        <v>0</v>
      </c>
      <c r="X78" s="19">
        <v>0</v>
      </c>
      <c r="Y78" s="28">
        <f t="shared" si="572"/>
        <v>6368.2</v>
      </c>
      <c r="Z78" s="19"/>
      <c r="AA78" s="18">
        <v>0</v>
      </c>
      <c r="AB78" s="84">
        <v>6304.5</v>
      </c>
      <c r="AC78" s="84">
        <v>63.7</v>
      </c>
      <c r="AD78" s="18">
        <f t="shared" ref="AD78:AD79" si="604">AG78</f>
        <v>0</v>
      </c>
      <c r="AE78" s="19">
        <v>0</v>
      </c>
      <c r="AF78" s="19">
        <v>0</v>
      </c>
      <c r="AG78" s="19">
        <v>0</v>
      </c>
      <c r="AH78" s="19">
        <v>0</v>
      </c>
      <c r="AI78" s="18">
        <f t="shared" ref="AI78:AI79" si="605">AL78</f>
        <v>0</v>
      </c>
      <c r="AJ78" s="19">
        <v>0</v>
      </c>
      <c r="AK78" s="19">
        <v>0</v>
      </c>
      <c r="AL78" s="19">
        <v>0</v>
      </c>
      <c r="AM78" s="19">
        <v>0</v>
      </c>
      <c r="AN78" s="18">
        <f t="shared" ref="AN78:AN79" si="606">AQ78</f>
        <v>0</v>
      </c>
      <c r="AO78" s="19">
        <v>0</v>
      </c>
      <c r="AP78" s="19">
        <v>0</v>
      </c>
      <c r="AQ78" s="19">
        <v>0</v>
      </c>
      <c r="AR78" s="19">
        <v>0</v>
      </c>
      <c r="AS78" s="18">
        <f t="shared" ref="AS78:AS79" si="607">AV78</f>
        <v>0</v>
      </c>
      <c r="AT78" s="19">
        <v>0</v>
      </c>
      <c r="AU78" s="19">
        <v>0</v>
      </c>
      <c r="AV78" s="19">
        <v>0</v>
      </c>
      <c r="AW78" s="19">
        <v>0</v>
      </c>
      <c r="AX78" s="18">
        <f t="shared" ref="AX78:AX79" si="608">BA78</f>
        <v>0</v>
      </c>
      <c r="AY78" s="19">
        <v>0</v>
      </c>
      <c r="AZ78" s="19">
        <v>0</v>
      </c>
      <c r="BA78" s="19">
        <v>0</v>
      </c>
      <c r="BB78" s="19">
        <v>0</v>
      </c>
      <c r="BC78" s="18">
        <f t="shared" ref="BC78:BC79" si="609">BF78</f>
        <v>0</v>
      </c>
      <c r="BD78" s="19">
        <v>0</v>
      </c>
      <c r="BE78" s="19">
        <v>0</v>
      </c>
      <c r="BF78" s="19">
        <v>0</v>
      </c>
      <c r="BG78" s="19">
        <v>0</v>
      </c>
    </row>
    <row r="79" spans="1:59" s="39" customFormat="1" ht="35.25" customHeight="1" x14ac:dyDescent="0.25">
      <c r="A79" s="10" t="s">
        <v>195</v>
      </c>
      <c r="B79" s="54" t="s">
        <v>197</v>
      </c>
      <c r="C79" s="16" t="s">
        <v>21</v>
      </c>
      <c r="D79" s="16" t="s">
        <v>63</v>
      </c>
      <c r="E79" s="11">
        <f t="shared" ref="E79" si="610">J79+O79+T79+Y79+AD79+AI79+AN79+AS79+AX79+BC79</f>
        <v>2362.1</v>
      </c>
      <c r="F79" s="11"/>
      <c r="G79" s="11">
        <f t="shared" ref="G79" si="611">L79+Q79+V79+AA79+AF79+AK79+AP79+AU79+AZ79+BE79</f>
        <v>0</v>
      </c>
      <c r="H79" s="11">
        <f t="shared" ref="H79" si="612">M79+R79+W79+AB79+AG79+AL79+AQ79+AV79+BA79+BF79</f>
        <v>2338.4</v>
      </c>
      <c r="I79" s="11">
        <f t="shared" si="600"/>
        <v>23.7</v>
      </c>
      <c r="J79" s="29">
        <f t="shared" si="601"/>
        <v>0</v>
      </c>
      <c r="K79" s="19">
        <v>0</v>
      </c>
      <c r="L79" s="21">
        <v>0</v>
      </c>
      <c r="M79" s="26">
        <v>0</v>
      </c>
      <c r="N79" s="21">
        <v>0</v>
      </c>
      <c r="O79" s="28">
        <f t="shared" si="602"/>
        <v>0</v>
      </c>
      <c r="P79" s="19">
        <v>0</v>
      </c>
      <c r="Q79" s="21">
        <v>0</v>
      </c>
      <c r="R79" s="21">
        <v>0</v>
      </c>
      <c r="S79" s="21">
        <v>0</v>
      </c>
      <c r="T79" s="28">
        <f t="shared" si="603"/>
        <v>0</v>
      </c>
      <c r="U79" s="19">
        <v>0</v>
      </c>
      <c r="V79" s="8">
        <f>SUM(V83:V123)</f>
        <v>0</v>
      </c>
      <c r="W79" s="19">
        <v>0</v>
      </c>
      <c r="X79" s="19">
        <v>0</v>
      </c>
      <c r="Y79" s="28">
        <f t="shared" si="572"/>
        <v>2362.1</v>
      </c>
      <c r="Z79" s="19"/>
      <c r="AA79" s="18">
        <v>0</v>
      </c>
      <c r="AB79" s="84">
        <v>2338.4</v>
      </c>
      <c r="AC79" s="84">
        <v>23.7</v>
      </c>
      <c r="AD79" s="18">
        <f t="shared" si="604"/>
        <v>0</v>
      </c>
      <c r="AE79" s="19">
        <v>0</v>
      </c>
      <c r="AF79" s="19">
        <v>0</v>
      </c>
      <c r="AG79" s="19">
        <v>0</v>
      </c>
      <c r="AH79" s="19">
        <v>0</v>
      </c>
      <c r="AI79" s="18">
        <f t="shared" si="605"/>
        <v>0</v>
      </c>
      <c r="AJ79" s="19">
        <v>0</v>
      </c>
      <c r="AK79" s="19">
        <v>0</v>
      </c>
      <c r="AL79" s="19">
        <v>0</v>
      </c>
      <c r="AM79" s="19">
        <v>0</v>
      </c>
      <c r="AN79" s="18">
        <f t="shared" si="606"/>
        <v>0</v>
      </c>
      <c r="AO79" s="19">
        <v>0</v>
      </c>
      <c r="AP79" s="19">
        <v>0</v>
      </c>
      <c r="AQ79" s="19">
        <v>0</v>
      </c>
      <c r="AR79" s="19">
        <v>0</v>
      </c>
      <c r="AS79" s="18">
        <f t="shared" si="607"/>
        <v>0</v>
      </c>
      <c r="AT79" s="19">
        <v>0</v>
      </c>
      <c r="AU79" s="19">
        <v>0</v>
      </c>
      <c r="AV79" s="19">
        <v>0</v>
      </c>
      <c r="AW79" s="19">
        <v>0</v>
      </c>
      <c r="AX79" s="18">
        <f t="shared" si="608"/>
        <v>0</v>
      </c>
      <c r="AY79" s="19">
        <v>0</v>
      </c>
      <c r="AZ79" s="19">
        <v>0</v>
      </c>
      <c r="BA79" s="19">
        <v>0</v>
      </c>
      <c r="BB79" s="19">
        <v>0</v>
      </c>
      <c r="BC79" s="18">
        <f t="shared" si="609"/>
        <v>0</v>
      </c>
      <c r="BD79" s="19">
        <v>0</v>
      </c>
      <c r="BE79" s="19">
        <v>0</v>
      </c>
      <c r="BF79" s="19">
        <v>0</v>
      </c>
      <c r="BG79" s="19">
        <v>0</v>
      </c>
    </row>
    <row r="80" spans="1:59" s="39" customFormat="1" ht="50.25" customHeight="1" x14ac:dyDescent="0.25">
      <c r="A80" s="10" t="s">
        <v>198</v>
      </c>
      <c r="B80" s="54" t="s">
        <v>203</v>
      </c>
      <c r="C80" s="16" t="s">
        <v>21</v>
      </c>
      <c r="D80" s="16" t="s">
        <v>63</v>
      </c>
      <c r="E80" s="11">
        <f t="shared" ref="E80" si="613">J80+O80+T80+Y80+AD80+AI80+AN80+AS80+AX80+BC80</f>
        <v>5253.9000000000005</v>
      </c>
      <c r="F80" s="11"/>
      <c r="G80" s="11">
        <f t="shared" ref="G80" si="614">L80+Q80+V80+AA80+AF80+AK80+AP80+AU80+AZ80+BE80</f>
        <v>0</v>
      </c>
      <c r="H80" s="11">
        <f t="shared" ref="H80" si="615">M80+R80+W80+AB80+AG80+AL80+AQ80+AV80+BA80+BF80</f>
        <v>5201.3</v>
      </c>
      <c r="I80" s="11">
        <f t="shared" ref="I80" si="616">N80+S80+X80+AC80+AH80+AM80+AR80+AW80+BB80+BG80</f>
        <v>52.6</v>
      </c>
      <c r="J80" s="29">
        <f t="shared" ref="J80" si="617">L80+M80+N80</f>
        <v>0</v>
      </c>
      <c r="K80" s="19">
        <v>0</v>
      </c>
      <c r="L80" s="21">
        <v>0</v>
      </c>
      <c r="M80" s="26">
        <v>0</v>
      </c>
      <c r="N80" s="21">
        <v>0</v>
      </c>
      <c r="O80" s="28">
        <f t="shared" ref="O80" si="618">SUM(Q80:S80)</f>
        <v>0</v>
      </c>
      <c r="P80" s="19">
        <v>0</v>
      </c>
      <c r="Q80" s="21">
        <v>0</v>
      </c>
      <c r="R80" s="21">
        <v>0</v>
      </c>
      <c r="S80" s="21">
        <v>0</v>
      </c>
      <c r="T80" s="28">
        <f t="shared" ref="T80" si="619">SUM(V80:X80)</f>
        <v>0</v>
      </c>
      <c r="U80" s="19">
        <v>0</v>
      </c>
      <c r="V80" s="8">
        <f>SUM(V84:V124)</f>
        <v>0</v>
      </c>
      <c r="W80" s="19">
        <v>0</v>
      </c>
      <c r="X80" s="19">
        <v>0</v>
      </c>
      <c r="Y80" s="28">
        <f t="shared" ref="Y80" si="620">SUM(AA80:AC80)</f>
        <v>5253.9000000000005</v>
      </c>
      <c r="Z80" s="19"/>
      <c r="AA80" s="18">
        <v>0</v>
      </c>
      <c r="AB80" s="84">
        <v>5201.3</v>
      </c>
      <c r="AC80" s="84">
        <v>52.6</v>
      </c>
      <c r="AD80" s="18">
        <f t="shared" ref="AD80" si="621">AG80</f>
        <v>0</v>
      </c>
      <c r="AE80" s="19">
        <v>0</v>
      </c>
      <c r="AF80" s="19">
        <v>0</v>
      </c>
      <c r="AG80" s="19">
        <v>0</v>
      </c>
      <c r="AH80" s="19">
        <v>0</v>
      </c>
      <c r="AI80" s="18">
        <f t="shared" ref="AI80" si="622">AL80</f>
        <v>0</v>
      </c>
      <c r="AJ80" s="19">
        <v>0</v>
      </c>
      <c r="AK80" s="19">
        <v>0</v>
      </c>
      <c r="AL80" s="19">
        <v>0</v>
      </c>
      <c r="AM80" s="19">
        <v>0</v>
      </c>
      <c r="AN80" s="18">
        <f t="shared" ref="AN80" si="623">AQ80</f>
        <v>0</v>
      </c>
      <c r="AO80" s="19">
        <v>0</v>
      </c>
      <c r="AP80" s="19">
        <v>0</v>
      </c>
      <c r="AQ80" s="19">
        <v>0</v>
      </c>
      <c r="AR80" s="19">
        <v>0</v>
      </c>
      <c r="AS80" s="18">
        <f t="shared" ref="AS80" si="624">AV80</f>
        <v>0</v>
      </c>
      <c r="AT80" s="19">
        <v>0</v>
      </c>
      <c r="AU80" s="19">
        <v>0</v>
      </c>
      <c r="AV80" s="19">
        <v>0</v>
      </c>
      <c r="AW80" s="19">
        <v>0</v>
      </c>
      <c r="AX80" s="18">
        <f t="shared" ref="AX80" si="625">BA80</f>
        <v>0</v>
      </c>
      <c r="AY80" s="19">
        <v>0</v>
      </c>
      <c r="AZ80" s="19">
        <v>0</v>
      </c>
      <c r="BA80" s="19">
        <v>0</v>
      </c>
      <c r="BB80" s="19">
        <v>0</v>
      </c>
      <c r="BC80" s="18">
        <f t="shared" ref="BC80" si="626">BF80</f>
        <v>0</v>
      </c>
      <c r="BD80" s="19">
        <v>0</v>
      </c>
      <c r="BE80" s="19">
        <v>0</v>
      </c>
      <c r="BF80" s="19">
        <v>0</v>
      </c>
      <c r="BG80" s="19">
        <v>0</v>
      </c>
    </row>
    <row r="81" spans="1:59" s="39" customFormat="1" ht="50.25" customHeight="1" x14ac:dyDescent="0.25">
      <c r="A81" s="10" t="s">
        <v>205</v>
      </c>
      <c r="B81" s="54" t="s">
        <v>54</v>
      </c>
      <c r="C81" s="16" t="s">
        <v>21</v>
      </c>
      <c r="D81" s="16" t="s">
        <v>21</v>
      </c>
      <c r="E81" s="11">
        <f t="shared" ref="E81" si="627">J81+O81+T81+Y81+AD81+AI81+AN81+AS81+AX81+BC81</f>
        <v>7148.7</v>
      </c>
      <c r="F81" s="11"/>
      <c r="G81" s="11">
        <f t="shared" ref="G81" si="628">L81+Q81+V81+AA81+AF81+AK81+AP81+AU81+AZ81+BE81</f>
        <v>6791.2</v>
      </c>
      <c r="H81" s="11">
        <f t="shared" ref="H81" si="629">M81+R81+W81+AB81+AG81+AL81+AQ81+AV81+BA81+BF81</f>
        <v>357.5</v>
      </c>
      <c r="I81" s="11">
        <f t="shared" ref="I81" si="630">N81+S81+X81+AC81+AH81+AM81+AR81+AW81+BB81+BG81</f>
        <v>0</v>
      </c>
      <c r="J81" s="29">
        <f t="shared" ref="J81" si="631">L81+M81+N81</f>
        <v>0</v>
      </c>
      <c r="K81" s="19">
        <v>0</v>
      </c>
      <c r="L81" s="21">
        <v>0</v>
      </c>
      <c r="M81" s="26">
        <v>0</v>
      </c>
      <c r="N81" s="21">
        <v>0</v>
      </c>
      <c r="O81" s="28">
        <f t="shared" ref="O81" si="632">SUM(Q81:S81)</f>
        <v>0</v>
      </c>
      <c r="P81" s="19">
        <v>0</v>
      </c>
      <c r="Q81" s="21">
        <v>0</v>
      </c>
      <c r="R81" s="21">
        <v>0</v>
      </c>
      <c r="S81" s="21">
        <v>0</v>
      </c>
      <c r="T81" s="28">
        <f t="shared" ref="T81" si="633">SUM(V81:X81)</f>
        <v>0</v>
      </c>
      <c r="U81" s="19">
        <v>0</v>
      </c>
      <c r="V81" s="8">
        <f>SUM(V85:V125)</f>
        <v>0</v>
      </c>
      <c r="W81" s="19">
        <v>0</v>
      </c>
      <c r="X81" s="19">
        <v>0</v>
      </c>
      <c r="Y81" s="28">
        <f t="shared" ref="Y81" si="634">SUM(AA81:AC81)</f>
        <v>0</v>
      </c>
      <c r="Z81" s="19"/>
      <c r="AA81" s="18">
        <v>0</v>
      </c>
      <c r="AB81" s="19">
        <v>0</v>
      </c>
      <c r="AC81" s="19">
        <v>0</v>
      </c>
      <c r="AD81" s="28">
        <f>AG81+AF81</f>
        <v>7148.7</v>
      </c>
      <c r="AE81" s="21">
        <v>0</v>
      </c>
      <c r="AF81" s="21">
        <v>6791.2</v>
      </c>
      <c r="AG81" s="21">
        <v>357.5</v>
      </c>
      <c r="AH81" s="19">
        <v>0</v>
      </c>
      <c r="AI81" s="18">
        <f t="shared" ref="AI81" si="635">AL81</f>
        <v>0</v>
      </c>
      <c r="AJ81" s="19">
        <v>0</v>
      </c>
      <c r="AK81" s="19">
        <v>0</v>
      </c>
      <c r="AL81" s="19">
        <v>0</v>
      </c>
      <c r="AM81" s="19">
        <v>0</v>
      </c>
      <c r="AN81" s="18">
        <f t="shared" ref="AN81" si="636">AQ81</f>
        <v>0</v>
      </c>
      <c r="AO81" s="19">
        <v>0</v>
      </c>
      <c r="AP81" s="19">
        <v>0</v>
      </c>
      <c r="AQ81" s="19">
        <v>0</v>
      </c>
      <c r="AR81" s="19">
        <v>0</v>
      </c>
      <c r="AS81" s="18">
        <f t="shared" ref="AS81" si="637">AV81</f>
        <v>0</v>
      </c>
      <c r="AT81" s="19">
        <v>0</v>
      </c>
      <c r="AU81" s="19">
        <v>0</v>
      </c>
      <c r="AV81" s="19">
        <v>0</v>
      </c>
      <c r="AW81" s="19">
        <v>0</v>
      </c>
      <c r="AX81" s="18">
        <f t="shared" ref="AX81" si="638">BA81</f>
        <v>0</v>
      </c>
      <c r="AY81" s="19">
        <v>0</v>
      </c>
      <c r="AZ81" s="19">
        <v>0</v>
      </c>
      <c r="BA81" s="19">
        <v>0</v>
      </c>
      <c r="BB81" s="19">
        <v>0</v>
      </c>
      <c r="BC81" s="18">
        <f t="shared" ref="BC81" si="639">BF81</f>
        <v>0</v>
      </c>
      <c r="BD81" s="19">
        <v>0</v>
      </c>
      <c r="BE81" s="19">
        <v>0</v>
      </c>
      <c r="BF81" s="19">
        <v>0</v>
      </c>
      <c r="BG81" s="19">
        <v>0</v>
      </c>
    </row>
    <row r="82" spans="1:59" s="39" customFormat="1" ht="50.25" customHeight="1" x14ac:dyDescent="0.25">
      <c r="A82" s="10" t="s">
        <v>206</v>
      </c>
      <c r="B82" s="54" t="s">
        <v>207</v>
      </c>
      <c r="C82" s="16" t="s">
        <v>21</v>
      </c>
      <c r="D82" s="16" t="s">
        <v>21</v>
      </c>
      <c r="E82" s="11">
        <f t="shared" ref="E82" si="640">J82+O82+T82+Y82+AD82+AI82+AN82+AS82+AX82+BC82</f>
        <v>150000</v>
      </c>
      <c r="F82" s="11"/>
      <c r="G82" s="11">
        <f t="shared" ref="G82" si="641">L82+Q82+V82+AA82+AF82+AK82+AP82+AU82+AZ82+BE82</f>
        <v>0</v>
      </c>
      <c r="H82" s="11">
        <f t="shared" ref="H82" si="642">M82+R82+W82+AB82+AG82+AL82+AQ82+AV82+BA82+BF82</f>
        <v>150000</v>
      </c>
      <c r="I82" s="11">
        <f t="shared" ref="I82" si="643">N82+S82+X82+AC82+AH82+AM82+AR82+AW82+BB82+BG82</f>
        <v>0</v>
      </c>
      <c r="J82" s="29">
        <f t="shared" ref="J82" si="644">L82+M82+N82</f>
        <v>0</v>
      </c>
      <c r="K82" s="19">
        <v>0</v>
      </c>
      <c r="L82" s="21">
        <v>0</v>
      </c>
      <c r="M82" s="26">
        <v>0</v>
      </c>
      <c r="N82" s="21">
        <v>0</v>
      </c>
      <c r="O82" s="28">
        <f t="shared" ref="O82" si="645">SUM(Q82:S82)</f>
        <v>0</v>
      </c>
      <c r="P82" s="19">
        <v>0</v>
      </c>
      <c r="Q82" s="21">
        <v>0</v>
      </c>
      <c r="R82" s="21">
        <v>0</v>
      </c>
      <c r="S82" s="21">
        <v>0</v>
      </c>
      <c r="T82" s="28">
        <f t="shared" ref="T82" si="646">SUM(V82:X82)</f>
        <v>0</v>
      </c>
      <c r="U82" s="19">
        <v>0</v>
      </c>
      <c r="V82" s="8">
        <f>SUM(V86:V126)</f>
        <v>0</v>
      </c>
      <c r="W82" s="19">
        <v>0</v>
      </c>
      <c r="X82" s="19">
        <v>0</v>
      </c>
      <c r="Y82" s="28">
        <f t="shared" ref="Y82" si="647">SUM(AA82:AC82)</f>
        <v>0</v>
      </c>
      <c r="Z82" s="19"/>
      <c r="AA82" s="18">
        <v>0</v>
      </c>
      <c r="AB82" s="19">
        <v>0</v>
      </c>
      <c r="AC82" s="19">
        <v>0</v>
      </c>
      <c r="AD82" s="28">
        <f t="shared" ref="AD82" si="648">AG82</f>
        <v>0</v>
      </c>
      <c r="AE82" s="21">
        <v>0</v>
      </c>
      <c r="AF82" s="21">
        <v>0</v>
      </c>
      <c r="AG82" s="21">
        <v>0</v>
      </c>
      <c r="AH82" s="21">
        <v>0</v>
      </c>
      <c r="AI82" s="28">
        <f t="shared" ref="AI82" si="649">AL82</f>
        <v>50000</v>
      </c>
      <c r="AJ82" s="21">
        <v>0</v>
      </c>
      <c r="AK82" s="21">
        <v>0</v>
      </c>
      <c r="AL82" s="21">
        <v>50000</v>
      </c>
      <c r="AM82" s="21">
        <v>0</v>
      </c>
      <c r="AN82" s="28">
        <f t="shared" ref="AN82" si="650">AQ82</f>
        <v>100000</v>
      </c>
      <c r="AO82" s="21">
        <v>0</v>
      </c>
      <c r="AP82" s="21">
        <v>0</v>
      </c>
      <c r="AQ82" s="21">
        <v>100000</v>
      </c>
      <c r="AR82" s="19">
        <v>0</v>
      </c>
      <c r="AS82" s="18">
        <f t="shared" ref="AS82" si="651">AV82</f>
        <v>0</v>
      </c>
      <c r="AT82" s="19">
        <v>0</v>
      </c>
      <c r="AU82" s="19">
        <v>0</v>
      </c>
      <c r="AV82" s="19">
        <v>0</v>
      </c>
      <c r="AW82" s="19">
        <v>0</v>
      </c>
      <c r="AX82" s="18">
        <f t="shared" ref="AX82" si="652">BA82</f>
        <v>0</v>
      </c>
      <c r="AY82" s="19">
        <v>0</v>
      </c>
      <c r="AZ82" s="19">
        <v>0</v>
      </c>
      <c r="BA82" s="19">
        <v>0</v>
      </c>
      <c r="BB82" s="19">
        <v>0</v>
      </c>
      <c r="BC82" s="18">
        <f t="shared" ref="BC82" si="653">BF82</f>
        <v>0</v>
      </c>
      <c r="BD82" s="19">
        <v>0</v>
      </c>
      <c r="BE82" s="19">
        <v>0</v>
      </c>
      <c r="BF82" s="19">
        <v>0</v>
      </c>
      <c r="BG82" s="19">
        <v>0</v>
      </c>
    </row>
    <row r="83" spans="1:59" s="9" customFormat="1" ht="52.5" customHeight="1" x14ac:dyDescent="0.25">
      <c r="A83" s="49" t="s">
        <v>148</v>
      </c>
      <c r="B83" s="78" t="s">
        <v>158</v>
      </c>
      <c r="C83" s="79"/>
      <c r="D83" s="80"/>
      <c r="E83" s="8">
        <f t="shared" ref="E83:X83" si="654">SUM(E84:E124)</f>
        <v>6221</v>
      </c>
      <c r="F83" s="8">
        <f t="shared" si="654"/>
        <v>0</v>
      </c>
      <c r="G83" s="8">
        <f t="shared" si="654"/>
        <v>0</v>
      </c>
      <c r="H83" s="8">
        <f t="shared" si="654"/>
        <v>0</v>
      </c>
      <c r="I83" s="8">
        <f t="shared" si="654"/>
        <v>6221</v>
      </c>
      <c r="J83" s="8">
        <f t="shared" si="654"/>
        <v>0</v>
      </c>
      <c r="K83" s="8">
        <f t="shared" si="654"/>
        <v>0</v>
      </c>
      <c r="L83" s="8">
        <f t="shared" si="654"/>
        <v>0</v>
      </c>
      <c r="M83" s="8">
        <f t="shared" si="654"/>
        <v>0</v>
      </c>
      <c r="N83" s="8">
        <f t="shared" si="654"/>
        <v>0</v>
      </c>
      <c r="O83" s="8">
        <f t="shared" si="654"/>
        <v>0</v>
      </c>
      <c r="P83" s="8">
        <f t="shared" si="654"/>
        <v>0</v>
      </c>
      <c r="Q83" s="8">
        <f t="shared" si="654"/>
        <v>0</v>
      </c>
      <c r="R83" s="8">
        <f t="shared" si="654"/>
        <v>0</v>
      </c>
      <c r="S83" s="8">
        <f t="shared" si="654"/>
        <v>0</v>
      </c>
      <c r="T83" s="8">
        <f t="shared" si="654"/>
        <v>0</v>
      </c>
      <c r="U83" s="8">
        <f t="shared" si="654"/>
        <v>0</v>
      </c>
      <c r="V83" s="8">
        <f t="shared" si="654"/>
        <v>0</v>
      </c>
      <c r="W83" s="8">
        <f t="shared" si="654"/>
        <v>0</v>
      </c>
      <c r="X83" s="8">
        <f t="shared" si="654"/>
        <v>0</v>
      </c>
      <c r="Y83" s="8">
        <f t="shared" ref="Y83:BG83" si="655">SUM(Y84:Y123)</f>
        <v>6221</v>
      </c>
      <c r="Z83" s="8">
        <f t="shared" si="655"/>
        <v>0</v>
      </c>
      <c r="AA83" s="8">
        <f t="shared" si="655"/>
        <v>0</v>
      </c>
      <c r="AB83" s="8">
        <f t="shared" si="655"/>
        <v>0</v>
      </c>
      <c r="AC83" s="8">
        <f t="shared" si="655"/>
        <v>6221</v>
      </c>
      <c r="AD83" s="8">
        <f t="shared" si="655"/>
        <v>0</v>
      </c>
      <c r="AE83" s="8">
        <f t="shared" si="655"/>
        <v>0</v>
      </c>
      <c r="AF83" s="8">
        <f t="shared" si="655"/>
        <v>0</v>
      </c>
      <c r="AG83" s="8">
        <f t="shared" si="655"/>
        <v>0</v>
      </c>
      <c r="AH83" s="8">
        <f t="shared" si="655"/>
        <v>0</v>
      </c>
      <c r="AI83" s="8">
        <f t="shared" si="655"/>
        <v>0</v>
      </c>
      <c r="AJ83" s="8">
        <f t="shared" si="655"/>
        <v>0</v>
      </c>
      <c r="AK83" s="8">
        <f t="shared" si="655"/>
        <v>0</v>
      </c>
      <c r="AL83" s="8">
        <f t="shared" si="655"/>
        <v>0</v>
      </c>
      <c r="AM83" s="8">
        <f t="shared" si="655"/>
        <v>0</v>
      </c>
      <c r="AN83" s="8">
        <f t="shared" si="655"/>
        <v>0</v>
      </c>
      <c r="AO83" s="8">
        <f t="shared" si="655"/>
        <v>0</v>
      </c>
      <c r="AP83" s="8">
        <f t="shared" si="655"/>
        <v>0</v>
      </c>
      <c r="AQ83" s="8">
        <f t="shared" si="655"/>
        <v>0</v>
      </c>
      <c r="AR83" s="8">
        <f t="shared" si="655"/>
        <v>0</v>
      </c>
      <c r="AS83" s="8">
        <f t="shared" si="655"/>
        <v>0</v>
      </c>
      <c r="AT83" s="8">
        <f t="shared" si="655"/>
        <v>0</v>
      </c>
      <c r="AU83" s="8">
        <f t="shared" si="655"/>
        <v>0</v>
      </c>
      <c r="AV83" s="8">
        <f t="shared" si="655"/>
        <v>0</v>
      </c>
      <c r="AW83" s="8">
        <f t="shared" si="655"/>
        <v>0</v>
      </c>
      <c r="AX83" s="8">
        <f t="shared" si="655"/>
        <v>0</v>
      </c>
      <c r="AY83" s="8">
        <f t="shared" si="655"/>
        <v>0</v>
      </c>
      <c r="AZ83" s="8">
        <f t="shared" si="655"/>
        <v>0</v>
      </c>
      <c r="BA83" s="8">
        <f t="shared" si="655"/>
        <v>0</v>
      </c>
      <c r="BB83" s="8">
        <f t="shared" si="655"/>
        <v>0</v>
      </c>
      <c r="BC83" s="8">
        <f t="shared" si="655"/>
        <v>0</v>
      </c>
      <c r="BD83" s="8">
        <f t="shared" si="655"/>
        <v>0</v>
      </c>
      <c r="BE83" s="8">
        <f t="shared" si="655"/>
        <v>0</v>
      </c>
      <c r="BF83" s="8">
        <f t="shared" si="655"/>
        <v>0</v>
      </c>
      <c r="BG83" s="8">
        <f t="shared" si="655"/>
        <v>0</v>
      </c>
    </row>
    <row r="84" spans="1:59" ht="33.75" customHeight="1" x14ac:dyDescent="0.25">
      <c r="A84" s="10" t="s">
        <v>149</v>
      </c>
      <c r="B84" s="38" t="s">
        <v>153</v>
      </c>
      <c r="C84" s="16" t="s">
        <v>21</v>
      </c>
      <c r="D84" s="16" t="s">
        <v>63</v>
      </c>
      <c r="E84" s="11">
        <f t="shared" ref="E84" si="656">J84+O84+T84+Y84+AD84+AI84+AN84+AS84+AX84+BC84</f>
        <v>6221</v>
      </c>
      <c r="F84" s="11">
        <f t="shared" ref="F84" si="657">K84+P84+U84+Z84+AE84+AJ84+AO84+AT84+AY84+BD84</f>
        <v>0</v>
      </c>
      <c r="G84" s="11">
        <f t="shared" ref="G84" si="658">L84+Q84+V84+AA84+AF84+AK84+AP84+AU84+AZ84+BE84</f>
        <v>0</v>
      </c>
      <c r="H84" s="11">
        <f t="shared" ref="H84" si="659">M84+R84+W84+AB84+AG84+AL84+AQ84+AV84+BA84+BF84</f>
        <v>0</v>
      </c>
      <c r="I84" s="11">
        <f t="shared" ref="I84" si="660">N84+S84+X84+AC84+AH84+AM84+AR84+AW84+BB84+BG84</f>
        <v>6221</v>
      </c>
      <c r="J84" s="29">
        <f t="shared" ref="J84" si="661">M84</f>
        <v>0</v>
      </c>
      <c r="K84" s="18"/>
      <c r="L84" s="18">
        <v>0</v>
      </c>
      <c r="M84" s="26">
        <v>0</v>
      </c>
      <c r="N84" s="18">
        <v>0</v>
      </c>
      <c r="O84" s="28">
        <f t="shared" ref="O84" si="662">R84</f>
        <v>0</v>
      </c>
      <c r="P84" s="18">
        <v>0</v>
      </c>
      <c r="Q84" s="18">
        <v>0</v>
      </c>
      <c r="R84" s="28">
        <v>0</v>
      </c>
      <c r="S84" s="18">
        <v>0</v>
      </c>
      <c r="T84" s="18">
        <f t="shared" ref="T84" si="663">W84</f>
        <v>0</v>
      </c>
      <c r="U84" s="18">
        <v>0</v>
      </c>
      <c r="V84" s="18">
        <v>0</v>
      </c>
      <c r="W84" s="18">
        <v>0</v>
      </c>
      <c r="X84" s="18">
        <v>0</v>
      </c>
      <c r="Y84" s="28">
        <f>SUM(AA84:AC84)</f>
        <v>6221</v>
      </c>
      <c r="Z84" s="18">
        <v>0</v>
      </c>
      <c r="AA84" s="18">
        <v>0</v>
      </c>
      <c r="AB84" s="18">
        <v>0</v>
      </c>
      <c r="AC84" s="28">
        <v>6221</v>
      </c>
      <c r="AD84" s="18">
        <f t="shared" ref="AD84" si="664">AG84</f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f t="shared" ref="AI84" si="665">AL84</f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f t="shared" ref="AN84" si="666">AQ84</f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f t="shared" ref="AS84" si="667">AV84</f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f t="shared" ref="AX84" si="668">BA84</f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f t="shared" ref="BC84" si="669">BF84</f>
        <v>0</v>
      </c>
      <c r="BD84" s="18">
        <v>0</v>
      </c>
      <c r="BE84" s="18">
        <v>0</v>
      </c>
      <c r="BF84" s="18">
        <v>0</v>
      </c>
      <c r="BG84" s="18">
        <v>0</v>
      </c>
    </row>
    <row r="85" spans="1:59" s="9" customFormat="1" ht="35.25" customHeight="1" x14ac:dyDescent="0.25">
      <c r="A85" s="49" t="s">
        <v>154</v>
      </c>
      <c r="B85" s="66" t="s">
        <v>157</v>
      </c>
      <c r="C85" s="66"/>
      <c r="D85" s="66"/>
      <c r="E85" s="8">
        <f t="shared" ref="E85:S85" si="670">SUM(E86:E126)</f>
        <v>0</v>
      </c>
      <c r="F85" s="8">
        <f t="shared" si="670"/>
        <v>0</v>
      </c>
      <c r="G85" s="8">
        <f t="shared" si="670"/>
        <v>0</v>
      </c>
      <c r="H85" s="8">
        <f t="shared" si="670"/>
        <v>0</v>
      </c>
      <c r="I85" s="8">
        <f t="shared" si="670"/>
        <v>0</v>
      </c>
      <c r="J85" s="8">
        <f t="shared" si="670"/>
        <v>0</v>
      </c>
      <c r="K85" s="8">
        <f t="shared" si="670"/>
        <v>0</v>
      </c>
      <c r="L85" s="8">
        <f t="shared" si="670"/>
        <v>0</v>
      </c>
      <c r="M85" s="8">
        <f t="shared" si="670"/>
        <v>0</v>
      </c>
      <c r="N85" s="8">
        <f t="shared" si="670"/>
        <v>0</v>
      </c>
      <c r="O85" s="8">
        <f t="shared" si="670"/>
        <v>0</v>
      </c>
      <c r="P85" s="8">
        <f t="shared" si="670"/>
        <v>0</v>
      </c>
      <c r="Q85" s="8">
        <f t="shared" si="670"/>
        <v>0</v>
      </c>
      <c r="R85" s="8">
        <f t="shared" si="670"/>
        <v>0</v>
      </c>
      <c r="S85" s="8">
        <f t="shared" si="670"/>
        <v>0</v>
      </c>
      <c r="T85" s="8">
        <f>SUM(T86:T126)</f>
        <v>0</v>
      </c>
      <c r="U85" s="8">
        <f t="shared" ref="U85:X85" si="671">SUM(U86:U126)</f>
        <v>0</v>
      </c>
      <c r="V85" s="8">
        <f t="shared" si="671"/>
        <v>0</v>
      </c>
      <c r="W85" s="8">
        <f t="shared" si="671"/>
        <v>0</v>
      </c>
      <c r="X85" s="8">
        <f t="shared" si="671"/>
        <v>0</v>
      </c>
      <c r="Y85" s="8">
        <f t="shared" ref="Y85:BG85" si="672">SUM(Y86:Y125)</f>
        <v>0</v>
      </c>
      <c r="Z85" s="8">
        <f t="shared" si="672"/>
        <v>0</v>
      </c>
      <c r="AA85" s="8">
        <f t="shared" si="672"/>
        <v>0</v>
      </c>
      <c r="AB85" s="8">
        <f t="shared" si="672"/>
        <v>0</v>
      </c>
      <c r="AC85" s="8">
        <f t="shared" si="672"/>
        <v>0</v>
      </c>
      <c r="AD85" s="8">
        <f t="shared" si="672"/>
        <v>0</v>
      </c>
      <c r="AE85" s="8">
        <f t="shared" si="672"/>
        <v>0</v>
      </c>
      <c r="AF85" s="8">
        <f t="shared" si="672"/>
        <v>0</v>
      </c>
      <c r="AG85" s="8">
        <f t="shared" si="672"/>
        <v>0</v>
      </c>
      <c r="AH85" s="8">
        <f t="shared" si="672"/>
        <v>0</v>
      </c>
      <c r="AI85" s="8">
        <f t="shared" si="672"/>
        <v>0</v>
      </c>
      <c r="AJ85" s="8">
        <f t="shared" si="672"/>
        <v>0</v>
      </c>
      <c r="AK85" s="8">
        <f t="shared" si="672"/>
        <v>0</v>
      </c>
      <c r="AL85" s="8">
        <f t="shared" si="672"/>
        <v>0</v>
      </c>
      <c r="AM85" s="8">
        <f t="shared" si="672"/>
        <v>0</v>
      </c>
      <c r="AN85" s="8">
        <f t="shared" si="672"/>
        <v>0</v>
      </c>
      <c r="AO85" s="8">
        <f t="shared" si="672"/>
        <v>0</v>
      </c>
      <c r="AP85" s="8">
        <f t="shared" si="672"/>
        <v>0</v>
      </c>
      <c r="AQ85" s="8">
        <f t="shared" si="672"/>
        <v>0</v>
      </c>
      <c r="AR85" s="8">
        <f t="shared" si="672"/>
        <v>0</v>
      </c>
      <c r="AS85" s="8">
        <f t="shared" si="672"/>
        <v>0</v>
      </c>
      <c r="AT85" s="8">
        <f t="shared" si="672"/>
        <v>0</v>
      </c>
      <c r="AU85" s="8">
        <f t="shared" si="672"/>
        <v>0</v>
      </c>
      <c r="AV85" s="8">
        <f t="shared" si="672"/>
        <v>0</v>
      </c>
      <c r="AW85" s="8">
        <f t="shared" si="672"/>
        <v>0</v>
      </c>
      <c r="AX85" s="8">
        <f t="shared" si="672"/>
        <v>0</v>
      </c>
      <c r="AY85" s="8">
        <f t="shared" si="672"/>
        <v>0</v>
      </c>
      <c r="AZ85" s="8">
        <f t="shared" si="672"/>
        <v>0</v>
      </c>
      <c r="BA85" s="8">
        <f t="shared" si="672"/>
        <v>0</v>
      </c>
      <c r="BB85" s="8">
        <f t="shared" si="672"/>
        <v>0</v>
      </c>
      <c r="BC85" s="8">
        <f t="shared" si="672"/>
        <v>0</v>
      </c>
      <c r="BD85" s="8">
        <f t="shared" si="672"/>
        <v>0</v>
      </c>
      <c r="BE85" s="8">
        <f t="shared" si="672"/>
        <v>0</v>
      </c>
      <c r="BF85" s="8">
        <f t="shared" si="672"/>
        <v>0</v>
      </c>
      <c r="BG85" s="8">
        <f t="shared" si="672"/>
        <v>0</v>
      </c>
    </row>
    <row r="86" spans="1:59" ht="157.5" x14ac:dyDescent="0.25">
      <c r="A86" s="10" t="s">
        <v>155</v>
      </c>
      <c r="B86" s="34" t="s">
        <v>150</v>
      </c>
      <c r="C86" s="24" t="s">
        <v>152</v>
      </c>
      <c r="D86" s="16" t="s">
        <v>66</v>
      </c>
      <c r="E86" s="11">
        <f t="shared" ref="E86:E87" si="673">J86+O86+T86+Y86+AD86+AI86+AN86+AS86+AX86+BC86</f>
        <v>0</v>
      </c>
      <c r="F86" s="11">
        <f t="shared" ref="F86:F87" si="674">K86+P86+U86+Z86+AE86+AJ86+AO86+AT86+AY86+BD86</f>
        <v>0</v>
      </c>
      <c r="G86" s="11">
        <f t="shared" ref="G86:G87" si="675">L86+Q86+V86+AA86+AF86+AK86+AP86+AU86+AZ86+BE86</f>
        <v>0</v>
      </c>
      <c r="H86" s="11">
        <f t="shared" ref="H86:H87" si="676">M86+R86+W86+AB86+AG86+AL86+AQ86+AV86+BA86+BF86</f>
        <v>0</v>
      </c>
      <c r="I86" s="11">
        <f t="shared" ref="I86:I87" si="677">N86+S86+X86+AC86+AH86+AM86+AR86+AW86+BB86+BG86</f>
        <v>0</v>
      </c>
      <c r="J86" s="29">
        <f>L86+M86+N86</f>
        <v>0</v>
      </c>
      <c r="K86" s="19">
        <v>0</v>
      </c>
      <c r="L86" s="21">
        <v>0</v>
      </c>
      <c r="M86" s="26">
        <v>0</v>
      </c>
      <c r="N86" s="21">
        <v>0</v>
      </c>
      <c r="O86" s="18">
        <f t="shared" ref="O86:O87" si="678">R86</f>
        <v>0</v>
      </c>
      <c r="P86" s="19">
        <v>0</v>
      </c>
      <c r="Q86" s="19">
        <v>0</v>
      </c>
      <c r="R86" s="19">
        <v>0</v>
      </c>
      <c r="S86" s="19">
        <v>0</v>
      </c>
      <c r="T86" s="28">
        <f>SUM(V86:X86)</f>
        <v>0</v>
      </c>
      <c r="U86" s="19">
        <v>0</v>
      </c>
      <c r="V86" s="19">
        <v>0</v>
      </c>
      <c r="W86" s="19">
        <v>0</v>
      </c>
      <c r="X86" s="19">
        <v>0</v>
      </c>
      <c r="Y86" s="18">
        <f t="shared" ref="Y86:Y87" si="679">AB86</f>
        <v>0</v>
      </c>
      <c r="Z86" s="19">
        <v>0</v>
      </c>
      <c r="AA86" s="19">
        <v>0</v>
      </c>
      <c r="AB86" s="19">
        <v>0</v>
      </c>
      <c r="AC86" s="19">
        <v>0</v>
      </c>
      <c r="AD86" s="18">
        <f t="shared" ref="AD86:AD87" si="680">AG86</f>
        <v>0</v>
      </c>
      <c r="AE86" s="19">
        <v>0</v>
      </c>
      <c r="AF86" s="19">
        <v>0</v>
      </c>
      <c r="AG86" s="19">
        <v>0</v>
      </c>
      <c r="AH86" s="19">
        <v>0</v>
      </c>
      <c r="AI86" s="18">
        <f t="shared" ref="AI86:AI87" si="681">AL86</f>
        <v>0</v>
      </c>
      <c r="AJ86" s="19">
        <v>0</v>
      </c>
      <c r="AK86" s="19">
        <v>0</v>
      </c>
      <c r="AL86" s="19">
        <v>0</v>
      </c>
      <c r="AM86" s="19">
        <v>0</v>
      </c>
      <c r="AN86" s="18">
        <f t="shared" ref="AN86:AN87" si="682">AQ86</f>
        <v>0</v>
      </c>
      <c r="AO86" s="19">
        <v>0</v>
      </c>
      <c r="AP86" s="19">
        <v>0</v>
      </c>
      <c r="AQ86" s="19">
        <v>0</v>
      </c>
      <c r="AR86" s="19">
        <v>0</v>
      </c>
      <c r="AS86" s="18">
        <f t="shared" ref="AS86:AS87" si="683">AV86</f>
        <v>0</v>
      </c>
      <c r="AT86" s="19">
        <v>0</v>
      </c>
      <c r="AU86" s="19">
        <v>0</v>
      </c>
      <c r="AV86" s="19">
        <v>0</v>
      </c>
      <c r="AW86" s="19">
        <v>0</v>
      </c>
      <c r="AX86" s="18">
        <f t="shared" ref="AX86:AX87" si="684">BA86</f>
        <v>0</v>
      </c>
      <c r="AY86" s="19">
        <v>0</v>
      </c>
      <c r="AZ86" s="19">
        <v>0</v>
      </c>
      <c r="BA86" s="19">
        <v>0</v>
      </c>
      <c r="BB86" s="19">
        <v>0</v>
      </c>
      <c r="BC86" s="18">
        <f t="shared" ref="BC86:BC87" si="685">BF86</f>
        <v>0</v>
      </c>
      <c r="BD86" s="19">
        <v>0</v>
      </c>
      <c r="BE86" s="19">
        <v>0</v>
      </c>
      <c r="BF86" s="19">
        <v>0</v>
      </c>
      <c r="BG86" s="19">
        <v>0</v>
      </c>
    </row>
    <row r="87" spans="1:59" ht="220.5" x14ac:dyDescent="0.25">
      <c r="A87" s="10" t="s">
        <v>156</v>
      </c>
      <c r="B87" s="35" t="s">
        <v>151</v>
      </c>
      <c r="C87" s="24" t="s">
        <v>152</v>
      </c>
      <c r="D87" s="16" t="s">
        <v>63</v>
      </c>
      <c r="E87" s="11">
        <f t="shared" si="673"/>
        <v>0</v>
      </c>
      <c r="F87" s="11">
        <f t="shared" si="674"/>
        <v>0</v>
      </c>
      <c r="G87" s="11">
        <f t="shared" si="675"/>
        <v>0</v>
      </c>
      <c r="H87" s="11">
        <f t="shared" si="676"/>
        <v>0</v>
      </c>
      <c r="I87" s="11">
        <f t="shared" si="677"/>
        <v>0</v>
      </c>
      <c r="J87" s="29">
        <f t="shared" ref="J87" si="686">L87+M87+N87</f>
        <v>0</v>
      </c>
      <c r="K87" s="19">
        <v>0</v>
      </c>
      <c r="L87" s="21">
        <v>0</v>
      </c>
      <c r="M87" s="26">
        <v>0</v>
      </c>
      <c r="N87" s="21">
        <v>0</v>
      </c>
      <c r="O87" s="18">
        <f t="shared" si="678"/>
        <v>0</v>
      </c>
      <c r="P87" s="19">
        <v>0</v>
      </c>
      <c r="Q87" s="19">
        <v>0</v>
      </c>
      <c r="R87" s="19">
        <v>0</v>
      </c>
      <c r="S87" s="19">
        <v>0</v>
      </c>
      <c r="T87" s="28">
        <f t="shared" ref="T87" si="687">SUM(V87:X87)</f>
        <v>0</v>
      </c>
      <c r="U87" s="19">
        <v>0</v>
      </c>
      <c r="V87" s="19">
        <v>0</v>
      </c>
      <c r="W87" s="19">
        <v>0</v>
      </c>
      <c r="X87" s="19">
        <v>0</v>
      </c>
      <c r="Y87" s="18">
        <f t="shared" si="679"/>
        <v>0</v>
      </c>
      <c r="Z87" s="19">
        <v>0</v>
      </c>
      <c r="AA87" s="19">
        <v>0</v>
      </c>
      <c r="AB87" s="19">
        <v>0</v>
      </c>
      <c r="AC87" s="19">
        <v>0</v>
      </c>
      <c r="AD87" s="18">
        <f t="shared" si="680"/>
        <v>0</v>
      </c>
      <c r="AE87" s="19">
        <v>0</v>
      </c>
      <c r="AF87" s="19">
        <v>0</v>
      </c>
      <c r="AG87" s="19">
        <v>0</v>
      </c>
      <c r="AH87" s="19">
        <v>0</v>
      </c>
      <c r="AI87" s="18">
        <f t="shared" si="681"/>
        <v>0</v>
      </c>
      <c r="AJ87" s="19">
        <v>0</v>
      </c>
      <c r="AK87" s="19">
        <v>0</v>
      </c>
      <c r="AL87" s="19">
        <v>0</v>
      </c>
      <c r="AM87" s="19">
        <v>0</v>
      </c>
      <c r="AN87" s="18">
        <f t="shared" si="682"/>
        <v>0</v>
      </c>
      <c r="AO87" s="19">
        <v>0</v>
      </c>
      <c r="AP87" s="19">
        <v>0</v>
      </c>
      <c r="AQ87" s="19">
        <v>0</v>
      </c>
      <c r="AR87" s="19">
        <v>0</v>
      </c>
      <c r="AS87" s="18">
        <f t="shared" si="683"/>
        <v>0</v>
      </c>
      <c r="AT87" s="19">
        <v>0</v>
      </c>
      <c r="AU87" s="19">
        <v>0</v>
      </c>
      <c r="AV87" s="19">
        <v>0</v>
      </c>
      <c r="AW87" s="19">
        <v>0</v>
      </c>
      <c r="AX87" s="18">
        <f t="shared" si="684"/>
        <v>0</v>
      </c>
      <c r="AY87" s="19">
        <v>0</v>
      </c>
      <c r="AZ87" s="19">
        <v>0</v>
      </c>
      <c r="BA87" s="19">
        <v>0</v>
      </c>
      <c r="BB87" s="19">
        <v>0</v>
      </c>
      <c r="BC87" s="18">
        <f t="shared" si="685"/>
        <v>0</v>
      </c>
      <c r="BD87" s="19">
        <v>0</v>
      </c>
      <c r="BE87" s="19">
        <v>0</v>
      </c>
      <c r="BF87" s="19">
        <v>0</v>
      </c>
      <c r="BG87" s="19">
        <v>0</v>
      </c>
    </row>
    <row r="88" spans="1:59" ht="126" x14ac:dyDescent="0.25">
      <c r="A88" s="10" t="s">
        <v>160</v>
      </c>
      <c r="B88" s="35" t="s">
        <v>161</v>
      </c>
      <c r="C88" s="24" t="s">
        <v>21</v>
      </c>
      <c r="D88" s="16" t="s">
        <v>63</v>
      </c>
      <c r="E88" s="11">
        <f t="shared" ref="E88" si="688">J88+O88+T88+Y88+AD88+AI88+AN88+AS88+AX88+BC88</f>
        <v>0</v>
      </c>
      <c r="F88" s="11">
        <f t="shared" ref="F88" si="689">K88+P88+U88+Z88+AE88+AJ88+AO88+AT88+AY88+BD88</f>
        <v>0</v>
      </c>
      <c r="G88" s="11">
        <f t="shared" ref="G88" si="690">L88+Q88+V88+AA88+AF88+AK88+AP88+AU88+AZ88+BE88</f>
        <v>0</v>
      </c>
      <c r="H88" s="11">
        <f t="shared" ref="H88" si="691">M88+R88+W88+AB88+AG88+AL88+AQ88+AV88+BA88+BF88</f>
        <v>0</v>
      </c>
      <c r="I88" s="11">
        <f t="shared" ref="I88" si="692">N88+S88+X88+AC88+AH88+AM88+AR88+AW88+BB88+BG88</f>
        <v>0</v>
      </c>
      <c r="J88" s="29">
        <f t="shared" ref="J88" si="693">L88+M88+N88</f>
        <v>0</v>
      </c>
      <c r="K88" s="19">
        <v>0</v>
      </c>
      <c r="L88" s="21">
        <v>0</v>
      </c>
      <c r="M88" s="26">
        <v>0</v>
      </c>
      <c r="N88" s="21">
        <v>0</v>
      </c>
      <c r="O88" s="18">
        <f t="shared" ref="O88" si="694">R88</f>
        <v>0</v>
      </c>
      <c r="P88" s="19">
        <v>0</v>
      </c>
      <c r="Q88" s="19">
        <v>0</v>
      </c>
      <c r="R88" s="19">
        <v>0</v>
      </c>
      <c r="S88" s="19">
        <v>0</v>
      </c>
      <c r="T88" s="28">
        <f t="shared" ref="T88" si="695">SUM(V88:X88)</f>
        <v>0</v>
      </c>
      <c r="U88" s="19">
        <v>0</v>
      </c>
      <c r="V88" s="19">
        <v>0</v>
      </c>
      <c r="W88" s="19">
        <v>0</v>
      </c>
      <c r="X88" s="19">
        <v>0</v>
      </c>
      <c r="Y88" s="18">
        <f t="shared" ref="Y88" si="696">AB88</f>
        <v>0</v>
      </c>
      <c r="Z88" s="19">
        <v>0</v>
      </c>
      <c r="AA88" s="19">
        <v>0</v>
      </c>
      <c r="AB88" s="19">
        <v>0</v>
      </c>
      <c r="AC88" s="19">
        <v>0</v>
      </c>
      <c r="AD88" s="18">
        <f t="shared" ref="AD88" si="697">AG88</f>
        <v>0</v>
      </c>
      <c r="AE88" s="19">
        <v>0</v>
      </c>
      <c r="AF88" s="19">
        <v>0</v>
      </c>
      <c r="AG88" s="19">
        <v>0</v>
      </c>
      <c r="AH88" s="19">
        <v>0</v>
      </c>
      <c r="AI88" s="18">
        <f t="shared" ref="AI88" si="698">AL88</f>
        <v>0</v>
      </c>
      <c r="AJ88" s="19">
        <v>0</v>
      </c>
      <c r="AK88" s="19">
        <v>0</v>
      </c>
      <c r="AL88" s="19">
        <v>0</v>
      </c>
      <c r="AM88" s="19">
        <v>0</v>
      </c>
      <c r="AN88" s="18">
        <f t="shared" ref="AN88" si="699">AQ88</f>
        <v>0</v>
      </c>
      <c r="AO88" s="19">
        <v>0</v>
      </c>
      <c r="AP88" s="19">
        <v>0</v>
      </c>
      <c r="AQ88" s="19">
        <v>0</v>
      </c>
      <c r="AR88" s="19">
        <v>0</v>
      </c>
      <c r="AS88" s="18">
        <f t="shared" ref="AS88" si="700">AV88</f>
        <v>0</v>
      </c>
      <c r="AT88" s="19">
        <v>0</v>
      </c>
      <c r="AU88" s="19">
        <v>0</v>
      </c>
      <c r="AV88" s="19">
        <v>0</v>
      </c>
      <c r="AW88" s="19">
        <v>0</v>
      </c>
      <c r="AX88" s="18">
        <f t="shared" ref="AX88" si="701">BA88</f>
        <v>0</v>
      </c>
      <c r="AY88" s="19">
        <v>0</v>
      </c>
      <c r="AZ88" s="19">
        <v>0</v>
      </c>
      <c r="BA88" s="19">
        <v>0</v>
      </c>
      <c r="BB88" s="19">
        <v>0</v>
      </c>
      <c r="BC88" s="18">
        <f t="shared" ref="BC88" si="702">BF88</f>
        <v>0</v>
      </c>
      <c r="BD88" s="19">
        <v>0</v>
      </c>
      <c r="BE88" s="19">
        <v>0</v>
      </c>
      <c r="BF88" s="19">
        <v>0</v>
      </c>
      <c r="BG88" s="19">
        <v>0</v>
      </c>
    </row>
  </sheetData>
  <dataConsolidate/>
  <mergeCells count="45">
    <mergeCell ref="B83:D83"/>
    <mergeCell ref="B23:D23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T6:X6"/>
    <mergeCell ref="Y6:AC6"/>
    <mergeCell ref="AX6:BB6"/>
    <mergeCell ref="AY7:BB7"/>
    <mergeCell ref="AX7:AX8"/>
    <mergeCell ref="P7:S7"/>
    <mergeCell ref="AI7:AI8"/>
    <mergeCell ref="AJ7:AM7"/>
    <mergeCell ref="AN7:AN8"/>
    <mergeCell ref="AO7:AR7"/>
    <mergeCell ref="T7:T8"/>
    <mergeCell ref="U7:X7"/>
    <mergeCell ref="Z7:AC7"/>
    <mergeCell ref="B85:D85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2024-09-26T08:55:22Z</cp:lastPrinted>
  <dcterms:created xsi:type="dcterms:W3CDTF">2019-10-14T07:16:42Z</dcterms:created>
  <dcterms:modified xsi:type="dcterms:W3CDTF">2025-01-17T15:22:42Z</dcterms:modified>
</cp:coreProperties>
</file>