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Отдел развития экономики\ЭКОНОМИКА\ПРОГРАММЫ     2\02. МП Тепловые сети\2025\март 2025\"/>
    </mc:Choice>
  </mc:AlternateContent>
  <bookViews>
    <workbookView xWindow="0" yWindow="120" windowWidth="28800" windowHeight="1222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0">'Приложение 1'!$A$1:$O$9</definedName>
    <definedName name="_xlnm.Print_Area" localSheetId="1">'Приложение 2-ТЭО'!$A$1:$BL$39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2" l="1"/>
  <c r="AI37" i="1" l="1"/>
  <c r="AM31" i="1"/>
  <c r="AM10" i="1" s="1"/>
  <c r="AL31" i="1"/>
  <c r="AI31" i="1"/>
  <c r="AL26" i="1"/>
  <c r="AI26" i="1"/>
  <c r="AM15" i="1"/>
  <c r="AL15" i="1"/>
  <c r="AI15" i="1"/>
  <c r="AI11" i="1"/>
  <c r="F37" i="1"/>
  <c r="G37" i="1"/>
  <c r="H37" i="1"/>
  <c r="I37" i="1"/>
  <c r="E37" i="1"/>
  <c r="F31" i="1"/>
  <c r="G31" i="1"/>
  <c r="H31" i="1"/>
  <c r="I31" i="1"/>
  <c r="E31" i="1"/>
  <c r="F26" i="1"/>
  <c r="H26" i="1"/>
  <c r="I26" i="1"/>
  <c r="E26" i="1"/>
  <c r="F15" i="1"/>
  <c r="G15" i="1"/>
  <c r="H15" i="1"/>
  <c r="I15" i="1"/>
  <c r="E15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J10" i="1"/>
  <c r="AK10" i="1"/>
  <c r="AL10" i="1"/>
  <c r="AN10" i="1"/>
  <c r="AO10" i="1"/>
  <c r="AP10" i="1"/>
  <c r="AQ10" i="1"/>
  <c r="AR10" i="1"/>
  <c r="AS10" i="1"/>
  <c r="AT10" i="1"/>
  <c r="AU10" i="1"/>
  <c r="AV10" i="1"/>
  <c r="AW10" i="1"/>
  <c r="AX10" i="1"/>
  <c r="AY10" i="1"/>
  <c r="AZ10" i="1"/>
  <c r="BA10" i="1"/>
  <c r="BB10" i="1"/>
  <c r="BC10" i="1"/>
  <c r="BD10" i="1"/>
  <c r="BE10" i="1"/>
  <c r="BF10" i="1"/>
  <c r="BG10" i="1"/>
  <c r="BH10" i="1"/>
  <c r="BI10" i="1"/>
  <c r="BJ10" i="1"/>
  <c r="BK10" i="1"/>
  <c r="BL10" i="1"/>
  <c r="H10" i="1"/>
  <c r="AI10" i="1" l="1"/>
  <c r="I10" i="1"/>
  <c r="G10" i="1"/>
  <c r="F10" i="1"/>
  <c r="E10" i="1"/>
  <c r="AJ37" i="1" l="1"/>
  <c r="AK37" i="1"/>
  <c r="AL37" i="1"/>
  <c r="AM37" i="1"/>
  <c r="AI24" i="1"/>
  <c r="E24" i="1"/>
  <c r="AI38" i="1"/>
  <c r="E38" i="1"/>
  <c r="AK15" i="1"/>
  <c r="AL11" i="1"/>
  <c r="AJ15" i="1"/>
  <c r="AI39" i="1"/>
  <c r="E39" i="1"/>
  <c r="AI23" i="1"/>
  <c r="E23" i="1"/>
  <c r="AI22" i="1"/>
  <c r="E22" i="1"/>
  <c r="E21" i="1"/>
  <c r="H30" i="1"/>
  <c r="E30" i="1" s="1"/>
  <c r="AI30" i="1"/>
  <c r="AN20" i="1" l="1"/>
  <c r="AN15" i="1" s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O15" i="1"/>
  <c r="AP15" i="1"/>
  <c r="AQ15" i="1"/>
  <c r="AR15" i="1"/>
  <c r="AS15" i="1"/>
  <c r="AT15" i="1"/>
  <c r="AU15" i="1"/>
  <c r="AV15" i="1"/>
  <c r="AW15" i="1"/>
  <c r="AX15" i="1"/>
  <c r="AY15" i="1"/>
  <c r="AZ15" i="1"/>
  <c r="BA15" i="1"/>
  <c r="BB15" i="1"/>
  <c r="BC15" i="1"/>
  <c r="BD15" i="1"/>
  <c r="BE15" i="1"/>
  <c r="BF15" i="1"/>
  <c r="BG15" i="1"/>
  <c r="BH15" i="1"/>
  <c r="BI15" i="1"/>
  <c r="BJ15" i="1"/>
  <c r="BK15" i="1"/>
  <c r="BL15" i="1"/>
  <c r="AI20" i="1"/>
  <c r="BH20" i="1"/>
  <c r="BC20" i="1"/>
  <c r="AX20" i="1"/>
  <c r="AS20" i="1"/>
  <c r="H20" i="1"/>
  <c r="AD20" i="1"/>
  <c r="Y20" i="1"/>
  <c r="T20" i="1"/>
  <c r="O20" i="1"/>
  <c r="J20" i="1"/>
  <c r="I20" i="1"/>
  <c r="G20" i="1"/>
  <c r="F20" i="1"/>
  <c r="E20" i="1" l="1"/>
  <c r="AG14" i="1"/>
  <c r="I6" i="2"/>
  <c r="I5" i="2"/>
  <c r="AH33" i="1" l="1"/>
  <c r="AG33" i="1"/>
  <c r="AG19" i="1"/>
  <c r="AI34" i="1" l="1"/>
  <c r="AN34" i="1"/>
  <c r="K31" i="1"/>
  <c r="L31" i="1"/>
  <c r="M31" i="1"/>
  <c r="N31" i="1"/>
  <c r="P31" i="1"/>
  <c r="Q31" i="1"/>
  <c r="R31" i="1"/>
  <c r="S31" i="1"/>
  <c r="U31" i="1"/>
  <c r="V31" i="1"/>
  <c r="W31" i="1"/>
  <c r="X31" i="1"/>
  <c r="Z31" i="1"/>
  <c r="AA31" i="1"/>
  <c r="AB31" i="1"/>
  <c r="AC31" i="1"/>
  <c r="AE31" i="1"/>
  <c r="AF31" i="1"/>
  <c r="AJ31" i="1"/>
  <c r="AK31" i="1"/>
  <c r="AO31" i="1"/>
  <c r="AP31" i="1"/>
  <c r="AQ31" i="1"/>
  <c r="AR31" i="1"/>
  <c r="AT31" i="1"/>
  <c r="AU31" i="1"/>
  <c r="AV31" i="1"/>
  <c r="AW31" i="1"/>
  <c r="AY31" i="1"/>
  <c r="AZ31" i="1"/>
  <c r="BA31" i="1"/>
  <c r="BB31" i="1"/>
  <c r="BD31" i="1"/>
  <c r="BE31" i="1"/>
  <c r="BF31" i="1"/>
  <c r="BG31" i="1"/>
  <c r="BI31" i="1"/>
  <c r="BJ31" i="1"/>
  <c r="BK31" i="1"/>
  <c r="BL31" i="1"/>
  <c r="BH34" i="1"/>
  <c r="BC34" i="1"/>
  <c r="AX34" i="1"/>
  <c r="AS34" i="1"/>
  <c r="H34" i="1"/>
  <c r="AD34" i="1"/>
  <c r="Y34" i="1"/>
  <c r="T34" i="1"/>
  <c r="O34" i="1"/>
  <c r="J34" i="1"/>
  <c r="I34" i="1"/>
  <c r="G34" i="1"/>
  <c r="F34" i="1"/>
  <c r="I9" i="2"/>
  <c r="K26" i="1"/>
  <c r="L26" i="1"/>
  <c r="M26" i="1"/>
  <c r="N26" i="1"/>
  <c r="P26" i="1"/>
  <c r="Q26" i="1"/>
  <c r="R26" i="1"/>
  <c r="S26" i="1"/>
  <c r="U26" i="1"/>
  <c r="V26" i="1"/>
  <c r="W26" i="1"/>
  <c r="X26" i="1"/>
  <c r="Z26" i="1"/>
  <c r="AA26" i="1"/>
  <c r="AB26" i="1"/>
  <c r="AC26" i="1"/>
  <c r="AE26" i="1"/>
  <c r="AF26" i="1"/>
  <c r="AH26" i="1"/>
  <c r="AJ26" i="1"/>
  <c r="AK26" i="1"/>
  <c r="AM26" i="1"/>
  <c r="AO26" i="1"/>
  <c r="AP26" i="1"/>
  <c r="AQ26" i="1"/>
  <c r="AR26" i="1"/>
  <c r="AT26" i="1"/>
  <c r="AU26" i="1"/>
  <c r="AV26" i="1"/>
  <c r="AW26" i="1"/>
  <c r="AY26" i="1"/>
  <c r="AZ26" i="1"/>
  <c r="BA26" i="1"/>
  <c r="BB26" i="1"/>
  <c r="BD26" i="1"/>
  <c r="BE26" i="1"/>
  <c r="BF26" i="1"/>
  <c r="BG26" i="1"/>
  <c r="BI26" i="1"/>
  <c r="BJ26" i="1"/>
  <c r="BK26" i="1"/>
  <c r="BL26" i="1"/>
  <c r="BH29" i="1"/>
  <c r="BC29" i="1"/>
  <c r="AX29" i="1"/>
  <c r="AS29" i="1"/>
  <c r="AN29" i="1"/>
  <c r="AI29" i="1"/>
  <c r="AD29" i="1"/>
  <c r="Y29" i="1"/>
  <c r="T29" i="1"/>
  <c r="O29" i="1"/>
  <c r="J29" i="1"/>
  <c r="I29" i="1"/>
  <c r="H29" i="1"/>
  <c r="G29" i="1"/>
  <c r="F29" i="1"/>
  <c r="K35" i="1"/>
  <c r="L35" i="1"/>
  <c r="M35" i="1"/>
  <c r="N35" i="1"/>
  <c r="P35" i="1"/>
  <c r="Q35" i="1"/>
  <c r="R35" i="1"/>
  <c r="S35" i="1"/>
  <c r="U35" i="1"/>
  <c r="V35" i="1"/>
  <c r="W35" i="1"/>
  <c r="X35" i="1"/>
  <c r="Z35" i="1"/>
  <c r="AA35" i="1"/>
  <c r="AB35" i="1"/>
  <c r="AC35" i="1"/>
  <c r="AE35" i="1"/>
  <c r="AF35" i="1"/>
  <c r="AG35" i="1"/>
  <c r="AH35" i="1"/>
  <c r="AJ35" i="1"/>
  <c r="AK35" i="1"/>
  <c r="AL35" i="1"/>
  <c r="AM35" i="1"/>
  <c r="AO35" i="1"/>
  <c r="AP35" i="1"/>
  <c r="AQ35" i="1"/>
  <c r="AR35" i="1"/>
  <c r="AT35" i="1"/>
  <c r="AU35" i="1"/>
  <c r="AV35" i="1"/>
  <c r="AW35" i="1"/>
  <c r="AY35" i="1"/>
  <c r="AZ35" i="1"/>
  <c r="BA35" i="1"/>
  <c r="BB35" i="1"/>
  <c r="BD35" i="1"/>
  <c r="BE35" i="1"/>
  <c r="BF35" i="1"/>
  <c r="BG35" i="1"/>
  <c r="BI35" i="1"/>
  <c r="BJ35" i="1"/>
  <c r="BK35" i="1"/>
  <c r="BL35" i="1"/>
  <c r="E34" i="1" l="1"/>
  <c r="E29" i="1"/>
  <c r="BH36" i="1"/>
  <c r="BH35" i="1" s="1"/>
  <c r="BC36" i="1"/>
  <c r="BC35" i="1" s="1"/>
  <c r="AX36" i="1"/>
  <c r="AX35" i="1" s="1"/>
  <c r="AS36" i="1"/>
  <c r="AS35" i="1" s="1"/>
  <c r="AN36" i="1"/>
  <c r="AN35" i="1" s="1"/>
  <c r="AI36" i="1"/>
  <c r="AI35" i="1" s="1"/>
  <c r="AD36" i="1"/>
  <c r="AD35" i="1" s="1"/>
  <c r="Y36" i="1"/>
  <c r="Y35" i="1" s="1"/>
  <c r="T36" i="1"/>
  <c r="T35" i="1" s="1"/>
  <c r="O36" i="1"/>
  <c r="O35" i="1" s="1"/>
  <c r="J36" i="1"/>
  <c r="J35" i="1" s="1"/>
  <c r="I36" i="1"/>
  <c r="I35" i="1" s="1"/>
  <c r="H36" i="1"/>
  <c r="H35" i="1" s="1"/>
  <c r="G36" i="1"/>
  <c r="G35" i="1" s="1"/>
  <c r="F36" i="1"/>
  <c r="F35" i="1" s="1"/>
  <c r="E36" i="1" l="1"/>
  <c r="E35" i="1" s="1"/>
  <c r="AG27" i="1"/>
  <c r="AG26" i="1" s="1"/>
  <c r="AH32" i="1"/>
  <c r="AH31" i="1" s="1"/>
  <c r="AG32" i="1"/>
  <c r="AG31" i="1" s="1"/>
  <c r="BH19" i="1" l="1"/>
  <c r="BC19" i="1"/>
  <c r="AX19" i="1"/>
  <c r="AS19" i="1"/>
  <c r="AN19" i="1"/>
  <c r="AI19" i="1"/>
  <c r="AD19" i="1"/>
  <c r="Y19" i="1"/>
  <c r="T19" i="1"/>
  <c r="O19" i="1"/>
  <c r="J19" i="1"/>
  <c r="I19" i="1"/>
  <c r="H19" i="1"/>
  <c r="G19" i="1"/>
  <c r="F19" i="1"/>
  <c r="AD18" i="1"/>
  <c r="BH18" i="1"/>
  <c r="BC18" i="1"/>
  <c r="AX18" i="1"/>
  <c r="AS18" i="1"/>
  <c r="AN18" i="1"/>
  <c r="AI18" i="1"/>
  <c r="Y18" i="1"/>
  <c r="T18" i="1"/>
  <c r="O18" i="1"/>
  <c r="J18" i="1"/>
  <c r="I18" i="1"/>
  <c r="H18" i="1"/>
  <c r="G18" i="1"/>
  <c r="F18" i="1"/>
  <c r="E18" i="1"/>
  <c r="BH17" i="1"/>
  <c r="BC17" i="1"/>
  <c r="AX17" i="1"/>
  <c r="AS17" i="1"/>
  <c r="AN17" i="1"/>
  <c r="AI17" i="1"/>
  <c r="AD17" i="1"/>
  <c r="Y17" i="1"/>
  <c r="T17" i="1"/>
  <c r="O17" i="1"/>
  <c r="J17" i="1"/>
  <c r="I17" i="1"/>
  <c r="G17" i="1"/>
  <c r="F17" i="1"/>
  <c r="E19" i="1" l="1"/>
  <c r="E17" i="1"/>
  <c r="H17" i="1"/>
  <c r="I33" i="1"/>
  <c r="H33" i="1"/>
  <c r="G33" i="1"/>
  <c r="I32" i="1"/>
  <c r="H32" i="1"/>
  <c r="G32" i="1"/>
  <c r="I28" i="1"/>
  <c r="H28" i="1"/>
  <c r="G28" i="1"/>
  <c r="I27" i="1"/>
  <c r="H27" i="1"/>
  <c r="G27" i="1"/>
  <c r="I16" i="1"/>
  <c r="G16" i="1"/>
  <c r="G12" i="1"/>
  <c r="H12" i="1"/>
  <c r="I12" i="1"/>
  <c r="G13" i="1"/>
  <c r="H13" i="1"/>
  <c r="I13" i="1"/>
  <c r="G14" i="1"/>
  <c r="I14" i="1"/>
  <c r="BH33" i="1"/>
  <c r="BC33" i="1"/>
  <c r="AX33" i="1"/>
  <c r="AS33" i="1"/>
  <c r="AN33" i="1"/>
  <c r="AI33" i="1"/>
  <c r="AD33" i="1"/>
  <c r="AD31" i="1" s="1"/>
  <c r="Y33" i="1"/>
  <c r="T33" i="1"/>
  <c r="O33" i="1"/>
  <c r="J33" i="1"/>
  <c r="F33" i="1"/>
  <c r="AD32" i="1"/>
  <c r="BH32" i="1"/>
  <c r="BC32" i="1"/>
  <c r="AX32" i="1"/>
  <c r="AX31" i="1" s="1"/>
  <c r="AS32" i="1"/>
  <c r="AS31" i="1" s="1"/>
  <c r="AN32" i="1"/>
  <c r="AI32" i="1"/>
  <c r="Y32" i="1"/>
  <c r="T32" i="1"/>
  <c r="O32" i="1"/>
  <c r="J32" i="1"/>
  <c r="J31" i="1" s="1"/>
  <c r="F32" i="1"/>
  <c r="BH28" i="1"/>
  <c r="BC28" i="1"/>
  <c r="AX28" i="1"/>
  <c r="AS28" i="1"/>
  <c r="AN28" i="1"/>
  <c r="AI28" i="1"/>
  <c r="AD28" i="1"/>
  <c r="Y28" i="1"/>
  <c r="T28" i="1"/>
  <c r="O28" i="1"/>
  <c r="J28" i="1"/>
  <c r="F28" i="1"/>
  <c r="AN31" i="1" l="1"/>
  <c r="BH31" i="1"/>
  <c r="T31" i="1"/>
  <c r="BC31" i="1"/>
  <c r="Y31" i="1"/>
  <c r="O31" i="1"/>
  <c r="E28" i="1"/>
  <c r="E33" i="1"/>
  <c r="E32" i="1"/>
  <c r="AB14" i="1"/>
  <c r="H14" i="1" s="1"/>
  <c r="AB16" i="1" l="1"/>
  <c r="K11" i="1"/>
  <c r="L11" i="1"/>
  <c r="M11" i="1"/>
  <c r="N11" i="1"/>
  <c r="P11" i="1"/>
  <c r="Q11" i="1"/>
  <c r="R11" i="1"/>
  <c r="S11" i="1"/>
  <c r="U11" i="1"/>
  <c r="V11" i="1"/>
  <c r="W11" i="1"/>
  <c r="X11" i="1"/>
  <c r="Z11" i="1"/>
  <c r="AA11" i="1"/>
  <c r="AB11" i="1"/>
  <c r="AC11" i="1"/>
  <c r="AE11" i="1"/>
  <c r="AF11" i="1"/>
  <c r="AG11" i="1"/>
  <c r="AH11" i="1"/>
  <c r="AJ11" i="1"/>
  <c r="AK11" i="1"/>
  <c r="AM11" i="1"/>
  <c r="AO11" i="1"/>
  <c r="AP11" i="1"/>
  <c r="AQ11" i="1"/>
  <c r="AR11" i="1"/>
  <c r="AT11" i="1"/>
  <c r="AU11" i="1"/>
  <c r="AV11" i="1"/>
  <c r="AW11" i="1"/>
  <c r="AY11" i="1"/>
  <c r="AZ11" i="1"/>
  <c r="BA11" i="1"/>
  <c r="BB11" i="1"/>
  <c r="BD11" i="1"/>
  <c r="BE11" i="1"/>
  <c r="BF11" i="1"/>
  <c r="BG11" i="1"/>
  <c r="BI11" i="1"/>
  <c r="BJ11" i="1"/>
  <c r="BK11" i="1"/>
  <c r="BL11" i="1"/>
  <c r="H16" i="1" l="1"/>
  <c r="H7" i="2"/>
  <c r="BH16" i="1"/>
  <c r="BC16" i="1"/>
  <c r="AX16" i="1"/>
  <c r="AS16" i="1"/>
  <c r="AN16" i="1"/>
  <c r="AI16" i="1"/>
  <c r="AD16" i="1"/>
  <c r="Y16" i="1"/>
  <c r="T16" i="1"/>
  <c r="O16" i="1"/>
  <c r="J16" i="1"/>
  <c r="F16" i="1"/>
  <c r="E16" i="1" l="1"/>
  <c r="BH27" i="1"/>
  <c r="BH26" i="1" s="1"/>
  <c r="BC27" i="1"/>
  <c r="BC26" i="1" s="1"/>
  <c r="AX27" i="1"/>
  <c r="AX26" i="1" s="1"/>
  <c r="AS27" i="1"/>
  <c r="AS26" i="1" s="1"/>
  <c r="AN27" i="1"/>
  <c r="AN26" i="1" s="1"/>
  <c r="AI27" i="1"/>
  <c r="AD27" i="1"/>
  <c r="AD26" i="1" s="1"/>
  <c r="Y27" i="1"/>
  <c r="Y26" i="1" s="1"/>
  <c r="T27" i="1"/>
  <c r="T26" i="1" s="1"/>
  <c r="O27" i="1"/>
  <c r="O26" i="1" s="1"/>
  <c r="J27" i="1"/>
  <c r="J26" i="1" s="1"/>
  <c r="F27" i="1"/>
  <c r="E27" i="1" l="1"/>
  <c r="BH14" i="1" l="1"/>
  <c r="BC14" i="1"/>
  <c r="AX14" i="1"/>
  <c r="AS14" i="1"/>
  <c r="AN14" i="1"/>
  <c r="AI14" i="1"/>
  <c r="AD14" i="1"/>
  <c r="Y14" i="1"/>
  <c r="T14" i="1"/>
  <c r="O14" i="1"/>
  <c r="J14" i="1"/>
  <c r="F14" i="1"/>
  <c r="E14" i="1" l="1"/>
  <c r="BH13" i="1" l="1"/>
  <c r="BH12" i="1"/>
  <c r="BH11" i="1"/>
  <c r="BC13" i="1"/>
  <c r="BC12" i="1"/>
  <c r="AX13" i="1"/>
  <c r="AX12" i="1"/>
  <c r="AS13" i="1"/>
  <c r="AS11" i="1" s="1"/>
  <c r="AS12" i="1"/>
  <c r="AN13" i="1"/>
  <c r="AN12" i="1"/>
  <c r="AN11" i="1"/>
  <c r="AI13" i="1"/>
  <c r="AI12" i="1"/>
  <c r="AD13" i="1"/>
  <c r="AD12" i="1"/>
  <c r="Y13" i="1"/>
  <c r="Y12" i="1"/>
  <c r="Y11" i="1"/>
  <c r="T13" i="1"/>
  <c r="T12" i="1"/>
  <c r="T11" i="1" s="1"/>
  <c r="I11" i="1"/>
  <c r="BC11" i="1" l="1"/>
  <c r="G11" i="1"/>
  <c r="AD11" i="1"/>
  <c r="AX11" i="1"/>
  <c r="O13" i="1"/>
  <c r="O12" i="1"/>
  <c r="O11" i="1" l="1"/>
  <c r="F13" i="1"/>
  <c r="J13" i="1"/>
  <c r="E13" i="1" s="1"/>
  <c r="F12" i="1" l="1"/>
  <c r="F11" i="1" l="1"/>
  <c r="J12" i="1"/>
  <c r="E12" i="1" s="1"/>
  <c r="J11" i="1" l="1"/>
  <c r="E11" i="1" l="1"/>
  <c r="H11" i="1" l="1"/>
</calcChain>
</file>

<file path=xl/sharedStrings.xml><?xml version="1.0" encoding="utf-8"?>
<sst xmlns="http://schemas.openxmlformats.org/spreadsheetml/2006/main" count="227" uniqueCount="106">
  <si>
    <t>Перечень мероприятий муниципальной программы "Обеспечение населения централизованным теплоснабжением в МО "Муниципальный район "Заполярный район" на 2020-2030 годы"</t>
  </si>
  <si>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</si>
  <si>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</si>
  <si>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</si>
  <si>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</si>
  <si>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</si>
  <si>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</si>
  <si>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</si>
  <si>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</si>
  <si>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</si>
  <si>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</si>
  <si>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</si>
  <si>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</si>
  <si>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</si>
  <si>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</si>
  <si>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</si>
  <si>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</si>
  <si>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</si>
  <si>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</si>
  <si>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</si>
  <si>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</si>
  <si>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</si>
  <si>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</si>
  <si>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</si>
  <si>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</si>
  <si>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</si>
  <si>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МКУ ЗР "Северное"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</si>
  <si>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</si>
  <si>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</si>
  <si>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</si>
  <si>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</si>
  <si>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</si>
  <si>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проект</t>
  </si>
  <si>
    <t>Перечень целевых показателей муниципальной программы "Обеспечение населения централизованным теплоснабжением в МО "Муниципальный район "Заполярный район" на 2020-2030 годы"</t>
  </si>
  <si>
    <t>Приложение 1 к муниципальной программе "Обеспечение населения централизованным теплоснабжением в МО "Муниципальный район "Заполярный район" на 2020-2030 годы"</t>
  </si>
  <si>
    <t>Приложение 2 к  муниципальной программе «Обеспечение населения централизованным теплоснабжением в МО "Муниципальный район "Заполярный район" на 2020-2030 годы»</t>
  </si>
  <si>
    <t>Разработка проектной документации на строительство, модернизацию и реконструкции теплоисточников и тепловых сетей</t>
  </si>
  <si>
    <t>1.1</t>
  </si>
  <si>
    <t>1.2</t>
  </si>
  <si>
    <t>1.3</t>
  </si>
  <si>
    <t>ИТОГО</t>
  </si>
  <si>
    <t>Разработка проектной документации на модернизацию центральной котельной в п. Харута</t>
  </si>
  <si>
    <t>Разработка проектной документации на строительство центральной котельной и тепловых сетей в с. Коткино</t>
  </si>
  <si>
    <t>единиц</t>
  </si>
  <si>
    <t>Раздел 1. Разработка проектной документации по реконструкции, строительству и модернизации объектов теплоснабжения, прохождение государственной экспертизы и проверка достоверности определения сметной стоимости объектов капитального строительства</t>
  </si>
  <si>
    <t>количество полученных положительных заключений достоверности сметной стоимости объектов капитального строительства</t>
  </si>
  <si>
    <t xml:space="preserve">Прохождение государственной экспертизы и проверка достоверности определения сметной стоимости объекта капитального строительства </t>
  </si>
  <si>
    <t>км</t>
  </si>
  <si>
    <t xml:space="preserve"> количество разработанной проектной документации в текущем году</t>
  </si>
  <si>
    <t>2</t>
  </si>
  <si>
    <t>протяженность реконструированных тепловых сетей</t>
  </si>
  <si>
    <t>Раздел 2.  Реконструкция объектов теплоснабжения</t>
  </si>
  <si>
    <t>3</t>
  </si>
  <si>
    <t>3.1</t>
  </si>
  <si>
    <t>Раздел 3.  Подключение объектов к тепловым сетям</t>
  </si>
  <si>
    <t>Подключение объектов капитального строительства по ул. Школьная, д. 6А и ул. Заполярная, д. 11 в с. Шойна к тепловым сетям в индивидуальном порядке</t>
  </si>
  <si>
    <t>Администрация поселения</t>
  </si>
  <si>
    <t>Улучшение качества жизни, повышение уровня благоустройства жилых помещений</t>
  </si>
  <si>
    <t>количество подключенных объектов к тепловым сетям</t>
  </si>
  <si>
    <t>Реконструкция тепловой сети от котельной № 2 в с. Оксино</t>
  </si>
  <si>
    <t>МП ЗР "Севержилкомсервис"</t>
  </si>
  <si>
    <t>2.1</t>
  </si>
  <si>
    <t>3.2</t>
  </si>
  <si>
    <t>4</t>
  </si>
  <si>
    <t>4.1</t>
  </si>
  <si>
    <t>Раздел 4. Поставка и монтаж объектов теплоснабжения</t>
  </si>
  <si>
    <t>Поставка, монтаж модульного здания и обвязка технологического оборудования для нужд котельной в с. Коткино</t>
  </si>
  <si>
    <t>количество поставленных объектов теплоснабжения</t>
  </si>
  <si>
    <t>4.2</t>
  </si>
  <si>
    <t>Строительство (поставка), модернизация, реконструкция и ремонт источников теплоснабжения и тепловых сетей</t>
  </si>
  <si>
    <t>Подключение объекта капитального строительства по ул. Советская, д. 30  в с. Несь к тепловым сетям в индивидуальном порядке</t>
  </si>
  <si>
    <t>2.2</t>
  </si>
  <si>
    <t>Реконструкция тепловой сети от котельной № 1 в с. Нижняя Пеша Сельского поселения «Пешский сельсовет» ЗР НАО</t>
  </si>
  <si>
    <t>Реконструкция участков тепловой сети от котельной № 1 в с. Несь Сельского поселения «Канинский сельсовет» ЗР НАО</t>
  </si>
  <si>
    <t>2.3</t>
  </si>
  <si>
    <t>2.4</t>
  </si>
  <si>
    <t>Реконструкция теплотрассы котельной детского сада в п. Харута Сельского поселения «Хоседа-Хардский сельсовет» ЗР НАО</t>
  </si>
  <si>
    <t>Раздел 5. Иные мероприятия</t>
  </si>
  <si>
    <t>5</t>
  </si>
  <si>
    <t>5.1</t>
  </si>
  <si>
    <t>Нераспределенный резерв на реализацию мероприятий по обеспечению теплоснабжения населения</t>
  </si>
  <si>
    <t>3.3</t>
  </si>
  <si>
    <t>Подключение объектов капитального строительства по ул. Заполярная д. 16, ул. Заполярная д. 18 в с. Шойна к тепловым сетям в индивидуальном порядке</t>
  </si>
  <si>
    <t>4.3</t>
  </si>
  <si>
    <t>Поставка, монтаж модульного здания, оборудования и обвязка технологического оборудования для нужд объединённой котельной в п. Харута</t>
  </si>
  <si>
    <t>Поставка, монтаж модульного здания для нужд котельной в с. Ома</t>
  </si>
  <si>
    <t>2.5</t>
  </si>
  <si>
    <t>Реконструкция тепловых сетей в п. Харута</t>
  </si>
  <si>
    <t>3.4</t>
  </si>
  <si>
    <t xml:space="preserve">Подключение объекта капитального строительства по ул. Советская, д. 30  в с. Несь к тепловым сетям в индивидуальном порядке
</t>
  </si>
  <si>
    <t>2.6</t>
  </si>
  <si>
    <t xml:space="preserve">Реконструкция тепловой сети от котельной № 1 
в с. Нижняя Пеша Сельского поселения «Пешский сельсовет» 
ЗР НАО
</t>
  </si>
  <si>
    <t>2.7</t>
  </si>
  <si>
    <t xml:space="preserve">Реконструкция тепловой сети от котельной № 1 
в с. Ома Сельского поселения «Омский сельсовет» ЗР НАО 
</t>
  </si>
  <si>
    <t>2.8</t>
  </si>
  <si>
    <t xml:space="preserve">Реконструкция участков тепловой сети от котельной 
№ 1 в с. Несь Сельского поселения «Канинский сельсовет» ЗР НАО 
</t>
  </si>
  <si>
    <t>6</t>
  </si>
  <si>
    <t>Раздел 6. Подготовка объектов коммунальной инфраструктуры к осенне-зимнему периоду</t>
  </si>
  <si>
    <t>6.1</t>
  </si>
  <si>
    <t>6.2</t>
  </si>
  <si>
    <t xml:space="preserve">Замена котла ТТ-800 в котельной № 1 (модульно-блочная котельная АБКМ-22) п. Хорей-Вер
</t>
  </si>
  <si>
    <t>2.9</t>
  </si>
  <si>
    <t>Замена котельного оборудования на котельной № 1 с. Ома</t>
  </si>
  <si>
    <t>2.10</t>
  </si>
  <si>
    <t xml:space="preserve">Замена котла ТТ-1600 в котельной № 1 (центральная котельная с газопроводом среднего давления) в с. Тельвиска
</t>
  </si>
  <si>
    <t>Реконструкция тепловой сети котельной №1 (участок от ТК № 7) в с. Нижняя Пёша Сельского поселения «Пёшский сельсовет»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</si>
</sst>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_р_._-;\-* #,##0_р_._-;_-* &quot;-&quot;?_р_._-;_-@_-"/>
    <numFmt numFmtId="170" formatCode="_-* #,##0.000_р_._-;\-* #,##0.000_р_._-;_-* &quot;-&quot;?_р_._-;_-@_-"/>
    <numFmt numFmtId="171" formatCode="_-* #,##0.00_р_._-;\-* #,##0.00_р_._-;_-* &quot;-&quot;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120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0" fontId="6" fillId="0" borderId="0" xfId="2" applyFont="1" applyFill="1" applyBorder="1" applyAlignment="1">
      <alignment horizontal="center"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9" fillId="0" borderId="1" xfId="1" applyFont="1" applyFill="1" applyBorder="1" applyAlignment="1">
      <alignment vertical="center" wrapText="1"/>
    </xf>
    <xf numFmtId="168" fontId="9" fillId="0" borderId="1" xfId="1" applyNumberFormat="1" applyFont="1" applyFill="1" applyBorder="1" applyAlignment="1">
      <alignment vertical="center"/>
    </xf>
    <xf numFmtId="0" fontId="9" fillId="0" borderId="0" xfId="1" applyFont="1" applyFill="1" applyBorder="1" applyAlignment="1">
      <alignment vertical="center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6" fontId="8" fillId="0" borderId="1" xfId="2" applyNumberFormat="1" applyFont="1" applyFill="1" applyBorder="1" applyAlignment="1">
      <alignment horizontal="center" vertical="center"/>
    </xf>
    <xf numFmtId="169" fontId="7" fillId="0" borderId="1" xfId="2" applyNumberFormat="1" applyFont="1" applyFill="1" applyBorder="1" applyAlignment="1">
      <alignment horizontal="center" vertical="center" wrapText="1"/>
    </xf>
    <xf numFmtId="164" fontId="7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center" wrapText="1"/>
    </xf>
    <xf numFmtId="170" fontId="7" fillId="0" borderId="1" xfId="2" applyNumberFormat="1" applyFont="1" applyFill="1" applyBorder="1" applyAlignment="1">
      <alignment horizontal="center" vertical="center" wrapText="1"/>
    </xf>
    <xf numFmtId="169" fontId="8" fillId="0" borderId="1" xfId="2" applyNumberFormat="1" applyFont="1" applyFill="1" applyBorder="1" applyAlignment="1">
      <alignment horizontal="center" vertical="center"/>
    </xf>
    <xf numFmtId="170" fontId="8" fillId="0" borderId="1" xfId="2" applyNumberFormat="1" applyFont="1" applyFill="1" applyBorder="1" applyAlignment="1">
      <alignment horizontal="center" vertical="center"/>
    </xf>
    <xf numFmtId="171" fontId="8" fillId="0" borderId="1" xfId="2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/>
    </xf>
    <xf numFmtId="0" fontId="2" fillId="0" borderId="1" xfId="2" applyFont="1" applyFill="1" applyBorder="1" applyAlignment="1">
      <alignment vertical="center"/>
    </xf>
    <xf numFmtId="0" fontId="3" fillId="0" borderId="1" xfId="2" applyFont="1" applyFill="1" applyBorder="1" applyAlignment="1">
      <alignment vertical="center"/>
    </xf>
    <xf numFmtId="0" fontId="11" fillId="0" borderId="1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11" fillId="4" borderId="1" xfId="1" applyNumberFormat="1" applyFont="1" applyFill="1" applyBorder="1" applyAlignment="1">
      <alignment horizontal="center" vertical="center" wrapText="1"/>
    </xf>
    <xf numFmtId="0" fontId="11" fillId="4" borderId="0" xfId="1" applyFont="1" applyFill="1" applyBorder="1" applyAlignment="1">
      <alignment vertical="center" wrapText="1"/>
    </xf>
    <xf numFmtId="49" fontId="9" fillId="4" borderId="1" xfId="1" applyNumberFormat="1" applyFont="1" applyFill="1" applyBorder="1" applyAlignment="1">
      <alignment horizontal="center" vertical="center"/>
    </xf>
    <xf numFmtId="0" fontId="9" fillId="4" borderId="0" xfId="1" applyFont="1" applyFill="1" applyBorder="1" applyAlignment="1">
      <alignment vertical="center"/>
    </xf>
    <xf numFmtId="49" fontId="9" fillId="4" borderId="2" xfId="1" applyNumberFormat="1" applyFont="1" applyFill="1" applyBorder="1" applyAlignment="1">
      <alignment horizontal="center" vertical="center"/>
    </xf>
    <xf numFmtId="0" fontId="9" fillId="4" borderId="1" xfId="1" applyFont="1" applyFill="1" applyBorder="1" applyAlignment="1">
      <alignment horizontal="center" vertical="center"/>
    </xf>
    <xf numFmtId="0" fontId="9" fillId="5" borderId="1" xfId="1" applyFont="1" applyFill="1" applyBorder="1" applyAlignment="1">
      <alignment horizontal="center" vertical="center"/>
    </xf>
    <xf numFmtId="49" fontId="9" fillId="5" borderId="1" xfId="1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vertical="center" wrapText="1"/>
    </xf>
    <xf numFmtId="0" fontId="3" fillId="3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168" fontId="11" fillId="0" borderId="1" xfId="1" applyNumberFormat="1" applyFont="1" applyFill="1" applyBorder="1" applyAlignment="1">
      <alignment vertical="center" wrapText="1"/>
    </xf>
    <xf numFmtId="168" fontId="11" fillId="4" borderId="1" xfId="1" applyNumberFormat="1" applyFont="1" applyFill="1" applyBorder="1" applyAlignment="1">
      <alignment vertical="center" wrapText="1"/>
    </xf>
    <xf numFmtId="168" fontId="9" fillId="0" borderId="1" xfId="1" applyNumberFormat="1" applyFont="1" applyFill="1" applyBorder="1" applyAlignment="1">
      <alignment vertical="center" wrapText="1"/>
    </xf>
    <xf numFmtId="168" fontId="9" fillId="0" borderId="1" xfId="4" applyNumberFormat="1" applyFont="1" applyFill="1" applyBorder="1" applyAlignment="1">
      <alignment vertical="center"/>
    </xf>
    <xf numFmtId="168" fontId="11" fillId="4" borderId="1" xfId="1" applyNumberFormat="1" applyFont="1" applyFill="1" applyBorder="1" applyAlignment="1">
      <alignment horizontal="center" vertical="center" wrapText="1"/>
    </xf>
    <xf numFmtId="168" fontId="9" fillId="0" borderId="1" xfId="1" applyNumberFormat="1" applyFont="1" applyFill="1" applyBorder="1" applyAlignment="1">
      <alignment horizontal="center" vertical="center"/>
    </xf>
    <xf numFmtId="168" fontId="11" fillId="0" borderId="1" xfId="1" applyNumberFormat="1" applyFont="1" applyFill="1" applyBorder="1" applyAlignment="1">
      <alignment horizontal="center" vertical="center" wrapText="1"/>
    </xf>
    <xf numFmtId="168" fontId="11" fillId="4" borderId="2" xfId="1" applyNumberFormat="1" applyFont="1" applyFill="1" applyBorder="1" applyAlignment="1">
      <alignment vertical="center" wrapText="1"/>
    </xf>
    <xf numFmtId="168" fontId="11" fillId="4" borderId="1" xfId="1" applyNumberFormat="1" applyFont="1" applyFill="1" applyBorder="1" applyAlignment="1">
      <alignment horizontal="center" vertical="center"/>
    </xf>
    <xf numFmtId="168" fontId="9" fillId="4" borderId="1" xfId="1" applyNumberFormat="1" applyFont="1" applyFill="1" applyBorder="1" applyAlignment="1">
      <alignment horizontal="center" vertical="center"/>
    </xf>
    <xf numFmtId="168" fontId="11" fillId="4" borderId="1" xfId="2" applyNumberFormat="1" applyFont="1" applyFill="1" applyBorder="1" applyAlignment="1">
      <alignment horizontal="center" vertical="center"/>
    </xf>
    <xf numFmtId="168" fontId="9" fillId="4" borderId="1" xfId="2" applyNumberFormat="1" applyFont="1" applyFill="1" applyBorder="1" applyAlignment="1">
      <alignment horizontal="center" vertical="center"/>
    </xf>
    <xf numFmtId="168" fontId="9" fillId="5" borderId="1" xfId="1" applyNumberFormat="1" applyFont="1" applyFill="1" applyBorder="1" applyAlignment="1">
      <alignment horizontal="center" vertical="center"/>
    </xf>
    <xf numFmtId="168" fontId="9" fillId="5" borderId="1" xfId="2" applyNumberFormat="1" applyFont="1" applyFill="1" applyBorder="1" applyAlignment="1">
      <alignment horizontal="center" vertical="center"/>
    </xf>
    <xf numFmtId="166" fontId="8" fillId="5" borderId="1" xfId="2" applyNumberFormat="1" applyFont="1" applyFill="1" applyBorder="1" applyAlignment="1">
      <alignment horizontal="center" vertical="center"/>
    </xf>
    <xf numFmtId="49" fontId="9" fillId="5" borderId="1" xfId="1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vertical="center" wrapText="1"/>
    </xf>
    <xf numFmtId="0" fontId="9" fillId="5" borderId="1" xfId="1" applyFont="1" applyFill="1" applyBorder="1" applyAlignment="1">
      <alignment vertical="center" wrapText="1"/>
    </xf>
    <xf numFmtId="168" fontId="9" fillId="5" borderId="1" xfId="1" applyNumberFormat="1" applyFont="1" applyFill="1" applyBorder="1" applyAlignment="1">
      <alignment vertical="center" wrapText="1"/>
    </xf>
    <xf numFmtId="168" fontId="9" fillId="5" borderId="1" xfId="1" applyNumberFormat="1" applyFont="1" applyFill="1" applyBorder="1" applyAlignment="1">
      <alignment vertical="center"/>
    </xf>
    <xf numFmtId="168" fontId="9" fillId="5" borderId="1" xfId="4" applyNumberFormat="1" applyFont="1" applyFill="1" applyBorder="1" applyAlignment="1">
      <alignment vertical="center"/>
    </xf>
    <xf numFmtId="168" fontId="11" fillId="5" borderId="1" xfId="1" applyNumberFormat="1" applyFont="1" applyFill="1" applyBorder="1" applyAlignment="1">
      <alignment vertical="center" wrapText="1"/>
    </xf>
    <xf numFmtId="168" fontId="3" fillId="5" borderId="1" xfId="1" applyNumberFormat="1" applyFont="1" applyFill="1" applyBorder="1" applyAlignment="1">
      <alignment vertical="center"/>
    </xf>
    <xf numFmtId="0" fontId="3" fillId="5" borderId="0" xfId="1" applyFont="1" applyFill="1" applyBorder="1" applyAlignment="1">
      <alignment vertical="center"/>
    </xf>
    <xf numFmtId="168" fontId="13" fillId="5" borderId="0" xfId="0" applyNumberFormat="1" applyFont="1" applyFill="1" applyAlignment="1">
      <alignment horizontal="center" vertical="center"/>
    </xf>
    <xf numFmtId="168" fontId="13" fillId="5" borderId="1" xfId="0" applyNumberFormat="1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vertical="center" wrapText="1"/>
    </xf>
    <xf numFmtId="168" fontId="9" fillId="5" borderId="1" xfId="0" applyNumberFormat="1" applyFont="1" applyFill="1" applyBorder="1" applyAlignment="1">
      <alignment horizontal="center" vertical="center"/>
    </xf>
    <xf numFmtId="168" fontId="9" fillId="5" borderId="0" xfId="0" applyNumberFormat="1" applyFont="1" applyFill="1" applyAlignment="1">
      <alignment horizontal="center" vertical="center"/>
    </xf>
    <xf numFmtId="168" fontId="9" fillId="5" borderId="1" xfId="1" applyNumberFormat="1" applyFont="1" applyFill="1" applyBorder="1" applyAlignment="1">
      <alignment horizontal="center" vertical="center" wrapText="1"/>
    </xf>
    <xf numFmtId="168" fontId="11" fillId="5" borderId="1" xfId="1" applyNumberFormat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vertical="center"/>
    </xf>
    <xf numFmtId="0" fontId="9" fillId="5" borderId="1" xfId="1" applyFont="1" applyFill="1" applyBorder="1" applyAlignment="1">
      <alignment horizontal="left" vertical="center" wrapText="1"/>
    </xf>
    <xf numFmtId="168" fontId="11" fillId="5" borderId="3" xfId="1" applyNumberFormat="1" applyFont="1" applyFill="1" applyBorder="1" applyAlignment="1">
      <alignment horizontal="center" vertical="center"/>
    </xf>
    <xf numFmtId="49" fontId="9" fillId="5" borderId="10" xfId="1" applyNumberFormat="1" applyFont="1" applyFill="1" applyBorder="1" applyAlignment="1">
      <alignment horizontal="center" vertical="center"/>
    </xf>
    <xf numFmtId="0" fontId="9" fillId="5" borderId="10" xfId="1" applyFont="1" applyFill="1" applyBorder="1" applyAlignment="1">
      <alignment horizontal="left" vertical="center" wrapText="1"/>
    </xf>
    <xf numFmtId="0" fontId="9" fillId="5" borderId="2" xfId="1" applyFont="1" applyFill="1" applyBorder="1" applyAlignment="1">
      <alignment vertical="center" wrapText="1"/>
    </xf>
    <xf numFmtId="168" fontId="11" fillId="5" borderId="10" xfId="1" applyNumberFormat="1" applyFont="1" applyFill="1" applyBorder="1" applyAlignment="1">
      <alignment horizontal="center" vertical="center"/>
    </xf>
    <xf numFmtId="168" fontId="9" fillId="5" borderId="10" xfId="1" applyNumberFormat="1" applyFont="1" applyFill="1" applyBorder="1" applyAlignment="1">
      <alignment horizontal="center" vertical="center"/>
    </xf>
    <xf numFmtId="168" fontId="11" fillId="5" borderId="10" xfId="2" applyNumberFormat="1" applyFont="1" applyFill="1" applyBorder="1" applyAlignment="1">
      <alignment horizontal="center" vertical="center"/>
    </xf>
    <xf numFmtId="168" fontId="9" fillId="5" borderId="10" xfId="2" applyNumberFormat="1" applyFont="1" applyFill="1" applyBorder="1" applyAlignment="1">
      <alignment horizontal="center" vertical="center"/>
    </xf>
    <xf numFmtId="0" fontId="9" fillId="5" borderId="10" xfId="1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11" fillId="4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left" vertical="center" wrapText="1"/>
    </xf>
    <xf numFmtId="0" fontId="12" fillId="4" borderId="5" xfId="0" applyFont="1" applyFill="1" applyBorder="1" applyAlignment="1">
      <alignment horizontal="left" vertical="center" wrapText="1"/>
    </xf>
    <xf numFmtId="0" fontId="12" fillId="4" borderId="6" xfId="0" applyFont="1" applyFill="1" applyBorder="1" applyAlignment="1">
      <alignment horizontal="left" vertical="center" wrapText="1"/>
    </xf>
    <xf numFmtId="0" fontId="12" fillId="4" borderId="7" xfId="0" applyFont="1" applyFill="1" applyBorder="1" applyAlignment="1">
      <alignment horizontal="left" vertical="center" wrapText="1"/>
    </xf>
    <xf numFmtId="0" fontId="12" fillId="4" borderId="8" xfId="0" applyFont="1" applyFill="1" applyBorder="1" applyAlignment="1">
      <alignment horizontal="left" vertical="center" wrapText="1"/>
    </xf>
    <xf numFmtId="0" fontId="12" fillId="4" borderId="9" xfId="0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"/>
  <sheetViews>
    <sheetView view="pageBreakPreview" zoomScaleNormal="100" zoomScaleSheetLayoutView="100" workbookViewId="0">
      <selection activeCell="B9" sqref="B9"/>
    </sheetView>
  </sheetViews>
  <sheetFormatPr defaultRowHeight="15" x14ac:dyDescent="0.25"/>
  <cols>
    <col min="1" max="1" width="30.140625" style="10" customWidth="1"/>
    <col min="2" max="2" width="27.140625" style="10" customWidth="1"/>
    <col min="3" max="3" width="13.28515625" style="10" customWidth="1"/>
    <col min="4" max="4" width="21.85546875" style="10" customWidth="1"/>
    <col min="5" max="9" width="9.140625" style="10"/>
    <col min="10" max="10" width="9.42578125" style="10" customWidth="1"/>
    <col min="11" max="16384" width="9.140625" style="10"/>
  </cols>
  <sheetData>
    <row r="1" spans="1:15" ht="76.5" customHeight="1" x14ac:dyDescent="0.25">
      <c r="A1" s="9"/>
      <c r="B1" s="9"/>
      <c r="C1" s="9"/>
      <c r="D1" s="9"/>
      <c r="E1" s="12"/>
      <c r="F1" s="12"/>
      <c r="G1" s="12"/>
      <c r="H1" s="12"/>
      <c r="I1" s="12"/>
      <c r="J1" s="12"/>
      <c r="K1" s="103" t="s">
        <v>34</v>
      </c>
      <c r="L1" s="103"/>
      <c r="M1" s="103"/>
      <c r="N1" s="103"/>
      <c r="O1" s="103"/>
    </row>
    <row r="2" spans="1:15" ht="60" customHeight="1" x14ac:dyDescent="0.25">
      <c r="A2" s="104" t="s">
        <v>33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</row>
    <row r="3" spans="1:15" ht="36.75" customHeight="1" x14ac:dyDescent="0.25">
      <c r="A3" s="102" t="s">
        <v>27</v>
      </c>
      <c r="B3" s="102" t="s">
        <v>28</v>
      </c>
      <c r="C3" s="102" t="s">
        <v>29</v>
      </c>
      <c r="D3" s="102" t="s">
        <v>30</v>
      </c>
      <c r="E3" s="102" t="s">
        <v>31</v>
      </c>
      <c r="F3" s="102"/>
      <c r="G3" s="102"/>
      <c r="H3" s="102"/>
      <c r="I3" s="102"/>
      <c r="J3" s="102"/>
      <c r="K3" s="102"/>
      <c r="L3" s="102"/>
      <c r="M3" s="102"/>
      <c r="N3" s="102"/>
      <c r="O3" s="102"/>
    </row>
    <row r="4" spans="1:15" ht="53.25" customHeight="1" x14ac:dyDescent="0.25">
      <c r="A4" s="102"/>
      <c r="B4" s="102"/>
      <c r="C4" s="102"/>
      <c r="D4" s="102"/>
      <c r="E4" s="13" t="s">
        <v>7</v>
      </c>
      <c r="F4" s="13" t="s">
        <v>8</v>
      </c>
      <c r="G4" s="13" t="s">
        <v>9</v>
      </c>
      <c r="H4" s="13" t="s">
        <v>10</v>
      </c>
      <c r="I4" s="13" t="s">
        <v>11</v>
      </c>
      <c r="J4" s="13" t="s">
        <v>12</v>
      </c>
      <c r="K4" s="13" t="s">
        <v>13</v>
      </c>
      <c r="L4" s="13" t="s">
        <v>14</v>
      </c>
      <c r="M4" s="13" t="s">
        <v>15</v>
      </c>
      <c r="N4" s="13" t="s">
        <v>16</v>
      </c>
      <c r="O4" s="13" t="s">
        <v>17</v>
      </c>
    </row>
    <row r="5" spans="1:15" ht="46.5" customHeight="1" x14ac:dyDescent="0.25">
      <c r="A5" s="100" t="s">
        <v>36</v>
      </c>
      <c r="B5" s="15" t="s">
        <v>48</v>
      </c>
      <c r="C5" s="14" t="s">
        <v>32</v>
      </c>
      <c r="D5" s="14">
        <v>2</v>
      </c>
      <c r="E5" s="14">
        <v>1</v>
      </c>
      <c r="F5" s="29">
        <v>0</v>
      </c>
      <c r="G5" s="28">
        <v>0</v>
      </c>
      <c r="H5" s="28">
        <v>0</v>
      </c>
      <c r="I5" s="34">
        <f>2-2</f>
        <v>0</v>
      </c>
      <c r="J5" s="34">
        <v>1</v>
      </c>
      <c r="K5" s="27">
        <v>0</v>
      </c>
      <c r="L5" s="27">
        <v>0</v>
      </c>
      <c r="M5" s="27">
        <v>0</v>
      </c>
      <c r="N5" s="27">
        <v>0</v>
      </c>
      <c r="O5" s="27">
        <v>0</v>
      </c>
    </row>
    <row r="6" spans="1:15" ht="78.75" customHeight="1" x14ac:dyDescent="0.25">
      <c r="A6" s="101"/>
      <c r="B6" s="15" t="s">
        <v>45</v>
      </c>
      <c r="C6" s="14" t="s">
        <v>43</v>
      </c>
      <c r="D6" s="29">
        <v>0</v>
      </c>
      <c r="E6" s="29">
        <v>0</v>
      </c>
      <c r="F6" s="29">
        <v>0</v>
      </c>
      <c r="G6" s="28">
        <v>0</v>
      </c>
      <c r="H6" s="28">
        <v>3</v>
      </c>
      <c r="I6" s="34">
        <f>4-3</f>
        <v>1</v>
      </c>
      <c r="J6" s="34">
        <v>1</v>
      </c>
      <c r="K6" s="27">
        <v>0</v>
      </c>
      <c r="L6" s="27">
        <v>0</v>
      </c>
      <c r="M6" s="27">
        <v>0</v>
      </c>
      <c r="N6" s="27">
        <v>0</v>
      </c>
      <c r="O6" s="27">
        <v>0</v>
      </c>
    </row>
    <row r="7" spans="1:15" ht="60" customHeight="1" x14ac:dyDescent="0.25">
      <c r="A7" s="98" t="s">
        <v>69</v>
      </c>
      <c r="B7" s="31" t="s">
        <v>50</v>
      </c>
      <c r="C7" s="30" t="s">
        <v>47</v>
      </c>
      <c r="D7" s="29">
        <v>0</v>
      </c>
      <c r="E7" s="29">
        <v>0</v>
      </c>
      <c r="F7" s="29">
        <v>0</v>
      </c>
      <c r="G7" s="28">
        <v>0</v>
      </c>
      <c r="H7" s="33">
        <f>479/1000</f>
        <v>0.47899999999999998</v>
      </c>
      <c r="I7" s="35">
        <v>1.6220000000000001</v>
      </c>
      <c r="J7" s="70">
        <f>0.502+1.1+0.56+0.152</f>
        <v>2.3140000000000001</v>
      </c>
      <c r="K7" s="36">
        <v>4.66</v>
      </c>
      <c r="L7" s="27">
        <v>0</v>
      </c>
      <c r="M7" s="27">
        <v>0</v>
      </c>
      <c r="N7" s="27">
        <v>0</v>
      </c>
      <c r="O7" s="27">
        <v>0</v>
      </c>
    </row>
    <row r="8" spans="1:15" ht="30" x14ac:dyDescent="0.25">
      <c r="A8" s="99"/>
      <c r="B8" s="31" t="s">
        <v>67</v>
      </c>
      <c r="C8" s="30" t="s">
        <v>43</v>
      </c>
      <c r="D8" s="29">
        <v>0</v>
      </c>
      <c r="E8" s="29">
        <v>0</v>
      </c>
      <c r="F8" s="29">
        <v>0</v>
      </c>
      <c r="G8" s="28">
        <v>0</v>
      </c>
      <c r="H8" s="27">
        <v>0</v>
      </c>
      <c r="I8" s="34">
        <v>2</v>
      </c>
      <c r="J8" s="34">
        <v>1</v>
      </c>
      <c r="K8" s="27">
        <v>0</v>
      </c>
      <c r="L8" s="27">
        <v>0</v>
      </c>
      <c r="M8" s="27">
        <v>0</v>
      </c>
      <c r="N8" s="27">
        <v>0</v>
      </c>
      <c r="O8" s="27">
        <v>0</v>
      </c>
    </row>
    <row r="9" spans="1:15" ht="60" x14ac:dyDescent="0.25">
      <c r="A9" s="32" t="s">
        <v>57</v>
      </c>
      <c r="B9" s="31" t="s">
        <v>58</v>
      </c>
      <c r="C9" s="14" t="s">
        <v>43</v>
      </c>
      <c r="D9" s="29">
        <v>0</v>
      </c>
      <c r="E9" s="29">
        <v>0</v>
      </c>
      <c r="F9" s="29">
        <v>0</v>
      </c>
      <c r="G9" s="28">
        <v>0</v>
      </c>
      <c r="H9" s="28">
        <v>0</v>
      </c>
      <c r="I9" s="34">
        <f>2+3-3+1+2</f>
        <v>5</v>
      </c>
      <c r="J9" s="34">
        <v>39</v>
      </c>
      <c r="K9" s="27">
        <v>0</v>
      </c>
      <c r="L9" s="27">
        <v>0</v>
      </c>
      <c r="M9" s="27">
        <v>0</v>
      </c>
      <c r="N9" s="27">
        <v>0</v>
      </c>
      <c r="O9" s="27">
        <v>0</v>
      </c>
    </row>
  </sheetData>
  <mergeCells count="9">
    <mergeCell ref="A7:A8"/>
    <mergeCell ref="A5:A6"/>
    <mergeCell ref="E3:O3"/>
    <mergeCell ref="K1:O1"/>
    <mergeCell ref="A2:O2"/>
    <mergeCell ref="A3:A4"/>
    <mergeCell ref="B3:B4"/>
    <mergeCell ref="C3:C4"/>
    <mergeCell ref="D3:D4"/>
  </mergeCells>
  <pageMargins left="0.70866141732283472" right="0.70866141732283472" top="0.74803149606299213" bottom="0.74803149606299213" header="0.31496062992125984" footer="0.31496062992125984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O40"/>
  <sheetViews>
    <sheetView tabSelected="1" view="pageBreakPreview" zoomScale="50" zoomScaleNormal="70" zoomScaleSheetLayoutView="50" workbookViewId="0">
      <pane xSplit="1" ySplit="9" topLeftCell="B13" activePane="bottomRight" state="frozen"/>
      <selection pane="topRight" activeCell="B1" sqref="B1"/>
      <selection pane="bottomLeft" activeCell="A10" sqref="A10"/>
      <selection pane="bottomRight" activeCell="R25" sqref="R25"/>
    </sheetView>
  </sheetViews>
  <sheetFormatPr defaultRowHeight="15.75" outlineLevelCol="2" x14ac:dyDescent="0.25"/>
  <cols>
    <col min="1" max="1" width="6.5703125" style="2" customWidth="1"/>
    <col min="2" max="2" width="65.85546875" style="1" customWidth="1"/>
    <col min="3" max="3" width="25.5703125" style="1" customWidth="1"/>
    <col min="4" max="4" width="25.8554687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6.85546875" style="4" customWidth="1" outlineLevel="1" collapsed="1"/>
    <col min="11" max="11" width="15" style="1" hidden="1" customWidth="1" outlineLevel="2"/>
    <col min="12" max="12" width="15.42578125" style="1" customWidth="1" outlineLevel="1"/>
    <col min="13" max="13" width="15.5703125" style="1" customWidth="1" outlineLevel="1"/>
    <col min="14" max="14" width="13.140625" style="1" customWidth="1" outlineLevel="1"/>
    <col min="15" max="15" width="15.5703125" style="5" customWidth="1" outlineLevel="1" collapsed="1"/>
    <col min="16" max="16" width="15" style="6" hidden="1" customWidth="1" outlineLevel="2"/>
    <col min="17" max="17" width="13.85546875" style="1" customWidth="1" outlineLevel="1"/>
    <col min="18" max="18" width="19.140625" style="1" customWidth="1" outlineLevel="1"/>
    <col min="19" max="19" width="13.85546875" style="1" customWidth="1" outlineLevel="1"/>
    <col min="20" max="20" width="15.5703125" style="4" customWidth="1" outlineLevel="1" collapsed="1"/>
    <col min="21" max="21" width="12.7109375" style="1" hidden="1" customWidth="1" outlineLevel="2"/>
    <col min="22" max="22" width="16.42578125" style="1" customWidth="1" outlineLevel="1"/>
    <col min="23" max="23" width="13.85546875" style="1" customWidth="1" outlineLevel="1"/>
    <col min="24" max="24" width="12.7109375" style="6" customWidth="1" outlineLevel="1"/>
    <col min="25" max="25" width="14.7109375" style="4" customWidth="1" outlineLevel="1" collapsed="1"/>
    <col min="26" max="26" width="13.5703125" style="1" hidden="1" customWidth="1" outlineLevel="2"/>
    <col min="27" max="28" width="14.85546875" style="1" customWidth="1" outlineLevel="1"/>
    <col min="29" max="29" width="13.28515625" style="6" customWidth="1" outlineLevel="1"/>
    <col min="30" max="30" width="15" style="4" customWidth="1" outlineLevel="1" collapsed="1"/>
    <col min="31" max="31" width="15" style="1" hidden="1" customWidth="1" outlineLevel="2"/>
    <col min="32" max="33" width="15" style="1" customWidth="1" outlineLevel="1"/>
    <col min="34" max="34" width="15.7109375" style="6" customWidth="1" outlineLevel="1"/>
    <col min="35" max="35" width="14.42578125" style="4" customWidth="1" collapsed="1"/>
    <col min="36" max="36" width="15" style="1" hidden="1" customWidth="1" outlineLevel="1"/>
    <col min="37" max="37" width="13.85546875" style="1" customWidth="1"/>
    <col min="38" max="38" width="14.140625" style="1" customWidth="1"/>
    <col min="39" max="39" width="15.7109375" style="6" customWidth="1"/>
    <col min="40" max="40" width="14.42578125" style="4" customWidth="1" collapsed="1"/>
    <col min="41" max="41" width="15" style="1" hidden="1" customWidth="1" outlineLevel="1"/>
    <col min="42" max="42" width="15" style="1" customWidth="1"/>
    <col min="43" max="43" width="16.42578125" style="1" customWidth="1"/>
    <col min="44" max="44" width="13.85546875" style="6" customWidth="1"/>
    <col min="45" max="45" width="16.28515625" style="4" customWidth="1" collapsed="1"/>
    <col min="46" max="46" width="2.28515625" style="1" hidden="1" customWidth="1" outlineLevel="1"/>
    <col min="47" max="47" width="15" style="1" customWidth="1"/>
    <col min="48" max="48" width="14.42578125" style="1" customWidth="1"/>
    <col min="49" max="49" width="13.5703125" style="6" customWidth="1"/>
    <col min="50" max="50" width="13.42578125" style="4" customWidth="1" collapsed="1"/>
    <col min="51" max="51" width="15" style="1" hidden="1" customWidth="1" outlineLevel="1"/>
    <col min="52" max="52" width="15" style="1" customWidth="1"/>
    <col min="53" max="53" width="13.7109375" style="1" customWidth="1"/>
    <col min="54" max="54" width="12.85546875" style="6" customWidth="1"/>
    <col min="55" max="55" width="12.140625" style="4" customWidth="1" collapsed="1"/>
    <col min="56" max="56" width="15" style="1" hidden="1" customWidth="1" outlineLevel="1"/>
    <col min="57" max="57" width="15" style="1" customWidth="1"/>
    <col min="58" max="58" width="14" style="1" customWidth="1"/>
    <col min="59" max="59" width="12.85546875" style="6" customWidth="1"/>
    <col min="60" max="60" width="13" style="4" customWidth="1" collapsed="1"/>
    <col min="61" max="61" width="15" style="1" hidden="1" customWidth="1" outlineLevel="1"/>
    <col min="62" max="63" width="15" style="1" customWidth="1"/>
    <col min="64" max="64" width="13.140625" style="6" customWidth="1"/>
    <col min="65" max="16384" width="9.140625" style="1"/>
  </cols>
  <sheetData>
    <row r="1" spans="1:67" ht="24.75" customHeight="1" x14ac:dyDescent="0.25">
      <c r="BJ1" s="105" t="s">
        <v>35</v>
      </c>
      <c r="BK1" s="105"/>
      <c r="BL1" s="105"/>
    </row>
    <row r="2" spans="1:67" ht="25.5" customHeight="1" x14ac:dyDescent="0.25">
      <c r="BJ2" s="105"/>
      <c r="BK2" s="105"/>
      <c r="BL2" s="105"/>
    </row>
    <row r="3" spans="1:67" ht="30.75" customHeight="1" x14ac:dyDescent="0.25">
      <c r="A3" s="117" t="s">
        <v>0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7"/>
      <c r="AL3" s="117"/>
      <c r="AM3" s="117"/>
      <c r="AN3" s="1"/>
      <c r="AR3" s="1"/>
      <c r="AS3" s="1"/>
      <c r="AW3" s="1"/>
      <c r="AX3" s="1"/>
      <c r="BB3" s="1"/>
      <c r="BC3" s="1"/>
      <c r="BG3" s="1"/>
      <c r="BH3" s="1"/>
      <c r="BJ3" s="105"/>
      <c r="BK3" s="105"/>
      <c r="BL3" s="105"/>
      <c r="BM3" s="11"/>
      <c r="BN3" s="11"/>
      <c r="BO3" s="11"/>
    </row>
    <row r="4" spans="1:67" x14ac:dyDescent="0.25">
      <c r="E4" s="3"/>
    </row>
    <row r="5" spans="1:67" x14ac:dyDescent="0.25">
      <c r="A5" s="118" t="s">
        <v>1</v>
      </c>
      <c r="B5" s="119" t="s">
        <v>2</v>
      </c>
      <c r="C5" s="119" t="s">
        <v>3</v>
      </c>
      <c r="D5" s="119" t="s">
        <v>4</v>
      </c>
      <c r="E5" s="110" t="s">
        <v>5</v>
      </c>
      <c r="F5" s="110"/>
      <c r="G5" s="110"/>
      <c r="H5" s="110"/>
      <c r="I5" s="110"/>
      <c r="J5" s="110" t="s">
        <v>6</v>
      </c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10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</row>
    <row r="6" spans="1:67" x14ac:dyDescent="0.25">
      <c r="A6" s="118"/>
      <c r="B6" s="119"/>
      <c r="C6" s="119"/>
      <c r="D6" s="119"/>
      <c r="E6" s="110"/>
      <c r="F6" s="110"/>
      <c r="G6" s="110"/>
      <c r="H6" s="110"/>
      <c r="I6" s="110"/>
      <c r="J6" s="110" t="s">
        <v>7</v>
      </c>
      <c r="K6" s="110"/>
      <c r="L6" s="110"/>
      <c r="M6" s="110"/>
      <c r="N6" s="110"/>
      <c r="O6" s="110" t="s">
        <v>8</v>
      </c>
      <c r="P6" s="110"/>
      <c r="Q6" s="110"/>
      <c r="R6" s="110"/>
      <c r="S6" s="110"/>
      <c r="T6" s="110" t="s">
        <v>9</v>
      </c>
      <c r="U6" s="110"/>
      <c r="V6" s="110"/>
      <c r="W6" s="110"/>
      <c r="X6" s="110"/>
      <c r="Y6" s="110" t="s">
        <v>10</v>
      </c>
      <c r="Z6" s="110"/>
      <c r="AA6" s="110"/>
      <c r="AB6" s="110"/>
      <c r="AC6" s="110"/>
      <c r="AD6" s="110" t="s">
        <v>11</v>
      </c>
      <c r="AE6" s="110"/>
      <c r="AF6" s="110"/>
      <c r="AG6" s="110"/>
      <c r="AH6" s="110"/>
      <c r="AI6" s="110" t="s">
        <v>12</v>
      </c>
      <c r="AJ6" s="110"/>
      <c r="AK6" s="110"/>
      <c r="AL6" s="110"/>
      <c r="AM6" s="110"/>
      <c r="AN6" s="110" t="s">
        <v>13</v>
      </c>
      <c r="AO6" s="110"/>
      <c r="AP6" s="110"/>
      <c r="AQ6" s="110"/>
      <c r="AR6" s="110"/>
      <c r="AS6" s="110" t="s">
        <v>14</v>
      </c>
      <c r="AT6" s="110"/>
      <c r="AU6" s="110"/>
      <c r="AV6" s="110"/>
      <c r="AW6" s="110"/>
      <c r="AX6" s="110" t="s">
        <v>15</v>
      </c>
      <c r="AY6" s="110"/>
      <c r="AZ6" s="110"/>
      <c r="BA6" s="110"/>
      <c r="BB6" s="110"/>
      <c r="BC6" s="110" t="s">
        <v>16</v>
      </c>
      <c r="BD6" s="110"/>
      <c r="BE6" s="110"/>
      <c r="BF6" s="110"/>
      <c r="BG6" s="110"/>
      <c r="BH6" s="110" t="s">
        <v>17</v>
      </c>
      <c r="BI6" s="110"/>
      <c r="BJ6" s="110"/>
      <c r="BK6" s="110"/>
      <c r="BL6" s="110"/>
    </row>
    <row r="7" spans="1:67" x14ac:dyDescent="0.25">
      <c r="A7" s="118"/>
      <c r="B7" s="119"/>
      <c r="C7" s="119"/>
      <c r="D7" s="119"/>
      <c r="E7" s="107" t="s">
        <v>18</v>
      </c>
      <c r="F7" s="108" t="s">
        <v>19</v>
      </c>
      <c r="G7" s="108"/>
      <c r="H7" s="108"/>
      <c r="I7" s="108"/>
      <c r="J7" s="107" t="s">
        <v>18</v>
      </c>
      <c r="K7" s="108" t="s">
        <v>19</v>
      </c>
      <c r="L7" s="108"/>
      <c r="M7" s="108"/>
      <c r="N7" s="108"/>
      <c r="O7" s="107" t="s">
        <v>18</v>
      </c>
      <c r="P7" s="108" t="s">
        <v>19</v>
      </c>
      <c r="Q7" s="108"/>
      <c r="R7" s="108"/>
      <c r="S7" s="108"/>
      <c r="T7" s="107" t="s">
        <v>18</v>
      </c>
      <c r="U7" s="108" t="s">
        <v>19</v>
      </c>
      <c r="V7" s="108"/>
      <c r="W7" s="108"/>
      <c r="X7" s="108"/>
      <c r="Y7" s="107" t="s">
        <v>18</v>
      </c>
      <c r="Z7" s="108" t="s">
        <v>19</v>
      </c>
      <c r="AA7" s="108"/>
      <c r="AB7" s="108"/>
      <c r="AC7" s="108"/>
      <c r="AD7" s="107" t="s">
        <v>18</v>
      </c>
      <c r="AE7" s="108" t="s">
        <v>19</v>
      </c>
      <c r="AF7" s="108"/>
      <c r="AG7" s="108"/>
      <c r="AH7" s="108"/>
      <c r="AI7" s="107" t="s">
        <v>18</v>
      </c>
      <c r="AJ7" s="108" t="s">
        <v>19</v>
      </c>
      <c r="AK7" s="108"/>
      <c r="AL7" s="108"/>
      <c r="AM7" s="108"/>
      <c r="AN7" s="107" t="s">
        <v>18</v>
      </c>
      <c r="AO7" s="108" t="s">
        <v>19</v>
      </c>
      <c r="AP7" s="108"/>
      <c r="AQ7" s="108"/>
      <c r="AR7" s="108"/>
      <c r="AS7" s="107" t="s">
        <v>18</v>
      </c>
      <c r="AT7" s="108" t="s">
        <v>19</v>
      </c>
      <c r="AU7" s="108"/>
      <c r="AV7" s="108"/>
      <c r="AW7" s="108"/>
      <c r="AX7" s="107" t="s">
        <v>18</v>
      </c>
      <c r="AY7" s="108" t="s">
        <v>19</v>
      </c>
      <c r="AZ7" s="108"/>
      <c r="BA7" s="108"/>
      <c r="BB7" s="108"/>
      <c r="BC7" s="107" t="s">
        <v>18</v>
      </c>
      <c r="BD7" s="108" t="s">
        <v>19</v>
      </c>
      <c r="BE7" s="108"/>
      <c r="BF7" s="108"/>
      <c r="BG7" s="108"/>
      <c r="BH7" s="107" t="s">
        <v>18</v>
      </c>
      <c r="BI7" s="108" t="s">
        <v>19</v>
      </c>
      <c r="BJ7" s="108"/>
      <c r="BK7" s="108"/>
      <c r="BL7" s="108"/>
    </row>
    <row r="8" spans="1:67" s="7" customFormat="1" ht="35.25" customHeight="1" x14ac:dyDescent="0.25">
      <c r="A8" s="118"/>
      <c r="B8" s="119"/>
      <c r="C8" s="119"/>
      <c r="D8" s="119"/>
      <c r="E8" s="107"/>
      <c r="F8" s="17" t="s">
        <v>20</v>
      </c>
      <c r="G8" s="17" t="s">
        <v>21</v>
      </c>
      <c r="H8" s="17" t="s">
        <v>22</v>
      </c>
      <c r="I8" s="17" t="s">
        <v>23</v>
      </c>
      <c r="J8" s="107"/>
      <c r="K8" s="17" t="s">
        <v>20</v>
      </c>
      <c r="L8" s="17" t="s">
        <v>21</v>
      </c>
      <c r="M8" s="17" t="s">
        <v>22</v>
      </c>
      <c r="N8" s="17" t="s">
        <v>23</v>
      </c>
      <c r="O8" s="107"/>
      <c r="P8" s="17" t="s">
        <v>20</v>
      </c>
      <c r="Q8" s="17" t="s">
        <v>21</v>
      </c>
      <c r="R8" s="17" t="s">
        <v>22</v>
      </c>
      <c r="S8" s="17" t="s">
        <v>23</v>
      </c>
      <c r="T8" s="107"/>
      <c r="U8" s="17" t="s">
        <v>20</v>
      </c>
      <c r="V8" s="17" t="s">
        <v>21</v>
      </c>
      <c r="W8" s="17" t="s">
        <v>22</v>
      </c>
      <c r="X8" s="17" t="s">
        <v>23</v>
      </c>
      <c r="Y8" s="107"/>
      <c r="Z8" s="17" t="s">
        <v>20</v>
      </c>
      <c r="AA8" s="17" t="s">
        <v>21</v>
      </c>
      <c r="AB8" s="17" t="s">
        <v>22</v>
      </c>
      <c r="AC8" s="17" t="s">
        <v>23</v>
      </c>
      <c r="AD8" s="107"/>
      <c r="AE8" s="17" t="s">
        <v>20</v>
      </c>
      <c r="AF8" s="17" t="s">
        <v>21</v>
      </c>
      <c r="AG8" s="17" t="s">
        <v>22</v>
      </c>
      <c r="AH8" s="17" t="s">
        <v>23</v>
      </c>
      <c r="AI8" s="107"/>
      <c r="AJ8" s="17" t="s">
        <v>20</v>
      </c>
      <c r="AK8" s="17" t="s">
        <v>21</v>
      </c>
      <c r="AL8" s="17" t="s">
        <v>22</v>
      </c>
      <c r="AM8" s="17" t="s">
        <v>23</v>
      </c>
      <c r="AN8" s="107"/>
      <c r="AO8" s="17" t="s">
        <v>20</v>
      </c>
      <c r="AP8" s="17" t="s">
        <v>21</v>
      </c>
      <c r="AQ8" s="17" t="s">
        <v>22</v>
      </c>
      <c r="AR8" s="17" t="s">
        <v>23</v>
      </c>
      <c r="AS8" s="107"/>
      <c r="AT8" s="17" t="s">
        <v>20</v>
      </c>
      <c r="AU8" s="17" t="s">
        <v>21</v>
      </c>
      <c r="AV8" s="17" t="s">
        <v>22</v>
      </c>
      <c r="AW8" s="17" t="s">
        <v>23</v>
      </c>
      <c r="AX8" s="107"/>
      <c r="AY8" s="17" t="s">
        <v>20</v>
      </c>
      <c r="AZ8" s="17" t="s">
        <v>21</v>
      </c>
      <c r="BA8" s="17" t="s">
        <v>22</v>
      </c>
      <c r="BB8" s="17" t="s">
        <v>23</v>
      </c>
      <c r="BC8" s="107"/>
      <c r="BD8" s="17" t="s">
        <v>20</v>
      </c>
      <c r="BE8" s="17" t="s">
        <v>21</v>
      </c>
      <c r="BF8" s="17" t="s">
        <v>22</v>
      </c>
      <c r="BG8" s="17" t="s">
        <v>23</v>
      </c>
      <c r="BH8" s="107"/>
      <c r="BI8" s="17" t="s">
        <v>20</v>
      </c>
      <c r="BJ8" s="17" t="s">
        <v>21</v>
      </c>
      <c r="BK8" s="17" t="s">
        <v>22</v>
      </c>
      <c r="BL8" s="17" t="s">
        <v>23</v>
      </c>
    </row>
    <row r="9" spans="1:67" s="7" customFormat="1" x14ac:dyDescent="0.25">
      <c r="A9" s="16">
        <v>1</v>
      </c>
      <c r="B9" s="17">
        <v>2</v>
      </c>
      <c r="C9" s="17">
        <v>3</v>
      </c>
      <c r="D9" s="17">
        <v>4</v>
      </c>
      <c r="E9" s="17">
        <v>5</v>
      </c>
      <c r="F9" s="16">
        <v>6</v>
      </c>
      <c r="G9" s="17">
        <v>6</v>
      </c>
      <c r="H9" s="17">
        <v>7</v>
      </c>
      <c r="I9" s="17">
        <v>8</v>
      </c>
      <c r="J9" s="17">
        <v>9</v>
      </c>
      <c r="K9" s="16">
        <v>11</v>
      </c>
      <c r="L9" s="17">
        <v>10</v>
      </c>
      <c r="M9" s="17">
        <v>11</v>
      </c>
      <c r="N9" s="17">
        <v>12</v>
      </c>
      <c r="O9" s="25">
        <v>13</v>
      </c>
      <c r="P9" s="26">
        <v>16</v>
      </c>
      <c r="Q9" s="25">
        <v>14</v>
      </c>
      <c r="R9" s="25">
        <v>15</v>
      </c>
      <c r="S9" s="25">
        <v>16</v>
      </c>
      <c r="T9" s="25">
        <v>17</v>
      </c>
      <c r="U9" s="26">
        <v>21</v>
      </c>
      <c r="V9" s="25">
        <v>18</v>
      </c>
      <c r="W9" s="25">
        <v>19</v>
      </c>
      <c r="X9" s="25">
        <v>20</v>
      </c>
      <c r="Y9" s="25">
        <v>21</v>
      </c>
      <c r="Z9" s="26">
        <v>26</v>
      </c>
      <c r="AA9" s="25">
        <v>22</v>
      </c>
      <c r="AB9" s="25">
        <v>23</v>
      </c>
      <c r="AC9" s="25">
        <v>24</v>
      </c>
      <c r="AD9" s="25">
        <v>25</v>
      </c>
      <c r="AE9" s="26">
        <v>31</v>
      </c>
      <c r="AF9" s="25">
        <v>26</v>
      </c>
      <c r="AG9" s="25">
        <v>27</v>
      </c>
      <c r="AH9" s="25">
        <v>28</v>
      </c>
      <c r="AI9" s="25">
        <v>29</v>
      </c>
      <c r="AJ9" s="26">
        <v>36</v>
      </c>
      <c r="AK9" s="25">
        <v>30</v>
      </c>
      <c r="AL9" s="25">
        <v>31</v>
      </c>
      <c r="AM9" s="25">
        <v>32</v>
      </c>
      <c r="AN9" s="25">
        <v>33</v>
      </c>
      <c r="AO9" s="26">
        <v>41</v>
      </c>
      <c r="AP9" s="25">
        <v>34</v>
      </c>
      <c r="AQ9" s="25">
        <v>35</v>
      </c>
      <c r="AR9" s="25">
        <v>36</v>
      </c>
      <c r="AS9" s="25">
        <v>37</v>
      </c>
      <c r="AT9" s="26">
        <v>46</v>
      </c>
      <c r="AU9" s="25">
        <v>38</v>
      </c>
      <c r="AV9" s="25">
        <v>39</v>
      </c>
      <c r="AW9" s="25">
        <v>40</v>
      </c>
      <c r="AX9" s="25">
        <v>41</v>
      </c>
      <c r="AY9" s="26">
        <v>51</v>
      </c>
      <c r="AZ9" s="25">
        <v>42</v>
      </c>
      <c r="BA9" s="25">
        <v>43</v>
      </c>
      <c r="BB9" s="25">
        <v>44</v>
      </c>
      <c r="BC9" s="25">
        <v>45</v>
      </c>
      <c r="BD9" s="26">
        <v>56</v>
      </c>
      <c r="BE9" s="25">
        <v>46</v>
      </c>
      <c r="BF9" s="25">
        <v>47</v>
      </c>
      <c r="BG9" s="25">
        <v>48</v>
      </c>
      <c r="BH9" s="25">
        <v>49</v>
      </c>
      <c r="BI9" s="26">
        <v>61</v>
      </c>
      <c r="BJ9" s="25">
        <v>50</v>
      </c>
      <c r="BK9" s="25">
        <v>51</v>
      </c>
      <c r="BL9" s="25">
        <v>52</v>
      </c>
    </row>
    <row r="10" spans="1:67" s="24" customFormat="1" ht="16.5" x14ac:dyDescent="0.25">
      <c r="A10" s="23"/>
      <c r="B10" s="109" t="s">
        <v>40</v>
      </c>
      <c r="C10" s="109"/>
      <c r="D10" s="109"/>
      <c r="E10" s="56">
        <f>E11+E15+E26+E31+E35+E37</f>
        <v>742906.7</v>
      </c>
      <c r="F10" s="56">
        <f t="shared" ref="F10:I10" si="0">F11+F15+F26+F31+F35+F37</f>
        <v>0</v>
      </c>
      <c r="G10" s="56">
        <f t="shared" si="0"/>
        <v>234357.4</v>
      </c>
      <c r="H10" s="56">
        <f t="shared" si="0"/>
        <v>480177.4</v>
      </c>
      <c r="I10" s="56">
        <f t="shared" si="0"/>
        <v>28371.9</v>
      </c>
      <c r="J10" s="56">
        <f t="shared" ref="J10" si="1">J11+J15+J26+J31+J35+J37</f>
        <v>1795</v>
      </c>
      <c r="K10" s="56">
        <f t="shared" ref="K10" si="2">K11+K15+K26+K31+K35+K37</f>
        <v>0</v>
      </c>
      <c r="L10" s="56">
        <f t="shared" ref="L10" si="3">L11+L15+L26+L31+L35+L37</f>
        <v>0</v>
      </c>
      <c r="M10" s="56">
        <f t="shared" ref="M10" si="4">M11+M15+M26+M31+M35+M37</f>
        <v>1795</v>
      </c>
      <c r="N10" s="56">
        <f t="shared" ref="N10" si="5">N11+N15+N26+N31+N35+N37</f>
        <v>0</v>
      </c>
      <c r="O10" s="56">
        <f t="shared" ref="O10" si="6">O11+O15+O26+O31+O35+O37</f>
        <v>0</v>
      </c>
      <c r="P10" s="56">
        <f t="shared" ref="P10" si="7">P11+P15+P26+P31+P35+P37</f>
        <v>0</v>
      </c>
      <c r="Q10" s="56">
        <f t="shared" ref="Q10" si="8">Q11+Q15+Q26+Q31+Q35+Q37</f>
        <v>0</v>
      </c>
      <c r="R10" s="56">
        <f t="shared" ref="R10" si="9">R11+R15+R26+R31+R35+R37</f>
        <v>0</v>
      </c>
      <c r="S10" s="56">
        <f t="shared" ref="S10" si="10">S11+S15+S26+S31+S35+S37</f>
        <v>0</v>
      </c>
      <c r="T10" s="56">
        <f t="shared" ref="T10" si="11">T11+T15+T26+T31+T35+T37</f>
        <v>0</v>
      </c>
      <c r="U10" s="56">
        <f t="shared" ref="U10" si="12">U11+U15+U26+U31+U35+U37</f>
        <v>0</v>
      </c>
      <c r="V10" s="56">
        <f t="shared" ref="V10" si="13">V11+V15+V26+V31+V35+V37</f>
        <v>0</v>
      </c>
      <c r="W10" s="56">
        <f t="shared" ref="W10" si="14">W11+W15+W26+W31+W35+W37</f>
        <v>0</v>
      </c>
      <c r="X10" s="56">
        <f t="shared" ref="X10" si="15">X11+X15+X26+X31+X35+X37</f>
        <v>0</v>
      </c>
      <c r="Y10" s="56">
        <f t="shared" ref="Y10" si="16">Y11+Y15+Y26+Y31+Y35+Y37</f>
        <v>6455.4000000000005</v>
      </c>
      <c r="Z10" s="56">
        <f t="shared" ref="Z10" si="17">Z11+Z15+Z26+Z31+Z35+Z37</f>
        <v>0</v>
      </c>
      <c r="AA10" s="56">
        <f t="shared" ref="AA10" si="18">AA11+AA15+AA26+AA31+AA35+AA37</f>
        <v>0</v>
      </c>
      <c r="AB10" s="56">
        <f t="shared" ref="AB10" si="19">AB11+AB15+AB26+AB31+AB35+AB37</f>
        <v>6455.4000000000005</v>
      </c>
      <c r="AC10" s="56">
        <f t="shared" ref="AC10" si="20">AC11+AC15+AC26+AC31+AC35+AC37</f>
        <v>0</v>
      </c>
      <c r="AD10" s="56">
        <f t="shared" ref="AD10" si="21">AD11+AD15+AD26+AD31+AD35+AD37</f>
        <v>112201.29999999999</v>
      </c>
      <c r="AE10" s="56">
        <f t="shared" ref="AE10" si="22">AE11+AE15+AE26+AE31+AE35+AE37</f>
        <v>0</v>
      </c>
      <c r="AF10" s="56">
        <f t="shared" ref="AF10" si="23">AF11+AF15+AF26+AF31+AF35+AF37</f>
        <v>0</v>
      </c>
      <c r="AG10" s="56">
        <f t="shared" ref="AG10" si="24">AG11+AG15+AG26+AG31+AG35+AG37</f>
        <v>111460.2</v>
      </c>
      <c r="AH10" s="56">
        <f t="shared" ref="AH10" si="25">AH11+AH15+AH26+AH31+AH35+AH37</f>
        <v>741.1</v>
      </c>
      <c r="AI10" s="56">
        <f t="shared" ref="AI10" si="26">AI11+AI15+AI26+AI31+AI35+AI37</f>
        <v>287766.90000000002</v>
      </c>
      <c r="AJ10" s="56">
        <f t="shared" ref="AJ10" si="27">AJ11+AJ15+AJ26+AJ31+AJ35+AJ37</f>
        <v>0</v>
      </c>
      <c r="AK10" s="56">
        <f t="shared" ref="AK10" si="28">AK11+AK15+AK26+AK31+AK35+AK37</f>
        <v>117178.7</v>
      </c>
      <c r="AL10" s="56">
        <f t="shared" ref="AL10" si="29">AL11+AL15+AL26+AL31+AL35+AL37</f>
        <v>156426.20000000001</v>
      </c>
      <c r="AM10" s="56">
        <f t="shared" ref="AM10" si="30">AM11+AM15+AM26+AM31+AM35+AM37</f>
        <v>14162</v>
      </c>
      <c r="AN10" s="56">
        <f t="shared" ref="AN10" si="31">AN11+AN15+AN26+AN31+AN35+AN37</f>
        <v>234688.1</v>
      </c>
      <c r="AO10" s="56">
        <f t="shared" ref="AO10" si="32">AO11+AO15+AO26+AO31+AO35+AO37</f>
        <v>0</v>
      </c>
      <c r="AP10" s="56">
        <f t="shared" ref="AP10" si="33">AP11+AP15+AP26+AP31+AP35+AP37</f>
        <v>117178.7</v>
      </c>
      <c r="AQ10" s="56">
        <f t="shared" ref="AQ10" si="34">AQ11+AQ15+AQ26+AQ31+AQ35+AQ37</f>
        <v>104040.6</v>
      </c>
      <c r="AR10" s="56">
        <f t="shared" ref="AR10" si="35">AR11+AR15+AR26+AR31+AR35+AR37</f>
        <v>13468.8</v>
      </c>
      <c r="AS10" s="56">
        <f t="shared" ref="AS10" si="36">AS11+AS15+AS26+AS31+AS35+AS37</f>
        <v>100000</v>
      </c>
      <c r="AT10" s="56">
        <f t="shared" ref="AT10" si="37">AT11+AT15+AT26+AT31+AT35+AT37</f>
        <v>0</v>
      </c>
      <c r="AU10" s="56">
        <f t="shared" ref="AU10" si="38">AU11+AU15+AU26+AU31+AU35+AU37</f>
        <v>0</v>
      </c>
      <c r="AV10" s="56">
        <f t="shared" ref="AV10" si="39">AV11+AV15+AV26+AV31+AV35+AV37</f>
        <v>100000</v>
      </c>
      <c r="AW10" s="56">
        <f t="shared" ref="AW10" si="40">AW11+AW15+AW26+AW31+AW35+AW37</f>
        <v>0</v>
      </c>
      <c r="AX10" s="56">
        <f t="shared" ref="AX10" si="41">AX11+AX15+AX26+AX31+AX35+AX37</f>
        <v>0</v>
      </c>
      <c r="AY10" s="56">
        <f t="shared" ref="AY10" si="42">AY11+AY15+AY26+AY31+AY35+AY37</f>
        <v>0</v>
      </c>
      <c r="AZ10" s="56">
        <f t="shared" ref="AZ10" si="43">AZ11+AZ15+AZ26+AZ31+AZ35+AZ37</f>
        <v>0</v>
      </c>
      <c r="BA10" s="56">
        <f t="shared" ref="BA10" si="44">BA11+BA15+BA26+BA31+BA35+BA37</f>
        <v>0</v>
      </c>
      <c r="BB10" s="56">
        <f t="shared" ref="BB10" si="45">BB11+BB15+BB26+BB31+BB35+BB37</f>
        <v>0</v>
      </c>
      <c r="BC10" s="56">
        <f t="shared" ref="BC10" si="46">BC11+BC15+BC26+BC31+BC35+BC37</f>
        <v>0</v>
      </c>
      <c r="BD10" s="56">
        <f t="shared" ref="BD10" si="47">BD11+BD15+BD26+BD31+BD35+BD37</f>
        <v>0</v>
      </c>
      <c r="BE10" s="56">
        <f t="shared" ref="BE10" si="48">BE11+BE15+BE26+BE31+BE35+BE37</f>
        <v>0</v>
      </c>
      <c r="BF10" s="56">
        <f t="shared" ref="BF10" si="49">BF11+BF15+BF26+BF31+BF35+BF37</f>
        <v>0</v>
      </c>
      <c r="BG10" s="56">
        <f t="shared" ref="BG10" si="50">BG11+BG15+BG26+BG31+BG35+BG37</f>
        <v>0</v>
      </c>
      <c r="BH10" s="56">
        <f t="shared" ref="BH10" si="51">BH11+BH15+BH26+BH31+BH35+BH37</f>
        <v>0</v>
      </c>
      <c r="BI10" s="56">
        <f t="shared" ref="BI10" si="52">BI11+BI15+BI26+BI31+BI35+BI37</f>
        <v>0</v>
      </c>
      <c r="BJ10" s="56">
        <f t="shared" ref="BJ10" si="53">BJ11+BJ15+BJ26+BJ31+BJ35+BJ37</f>
        <v>0</v>
      </c>
      <c r="BK10" s="56">
        <f t="shared" ref="BK10" si="54">BK11+BK15+BK26+BK31+BK35+BK37</f>
        <v>0</v>
      </c>
      <c r="BL10" s="56">
        <f t="shared" ref="BL10" si="55">BL11+BL15+BL26+BL31+BL35+BL37</f>
        <v>0</v>
      </c>
    </row>
    <row r="11" spans="1:67" s="44" customFormat="1" ht="67.5" customHeight="1" x14ac:dyDescent="0.25">
      <c r="A11" s="43" t="s">
        <v>24</v>
      </c>
      <c r="B11" s="106" t="s">
        <v>44</v>
      </c>
      <c r="C11" s="106"/>
      <c r="D11" s="106"/>
      <c r="E11" s="57">
        <f t="shared" ref="E11:AJ11" si="56">SUM(E12:E14)</f>
        <v>8477.7999999999993</v>
      </c>
      <c r="F11" s="57">
        <f t="shared" si="56"/>
        <v>0</v>
      </c>
      <c r="G11" s="57">
        <f t="shared" si="56"/>
        <v>0</v>
      </c>
      <c r="H11" s="57">
        <f t="shared" si="56"/>
        <v>8477.7999999999993</v>
      </c>
      <c r="I11" s="57">
        <f t="shared" si="56"/>
        <v>0</v>
      </c>
      <c r="J11" s="57">
        <f t="shared" si="56"/>
        <v>1795</v>
      </c>
      <c r="K11" s="57">
        <f t="shared" si="56"/>
        <v>0</v>
      </c>
      <c r="L11" s="57">
        <f t="shared" si="56"/>
        <v>0</v>
      </c>
      <c r="M11" s="57">
        <f t="shared" si="56"/>
        <v>1795</v>
      </c>
      <c r="N11" s="57">
        <f t="shared" si="56"/>
        <v>0</v>
      </c>
      <c r="O11" s="57">
        <f t="shared" si="56"/>
        <v>0</v>
      </c>
      <c r="P11" s="57">
        <f t="shared" si="56"/>
        <v>0</v>
      </c>
      <c r="Q11" s="57">
        <f t="shared" si="56"/>
        <v>0</v>
      </c>
      <c r="R11" s="57">
        <f t="shared" si="56"/>
        <v>0</v>
      </c>
      <c r="S11" s="57">
        <f t="shared" si="56"/>
        <v>0</v>
      </c>
      <c r="T11" s="57">
        <f t="shared" si="56"/>
        <v>0</v>
      </c>
      <c r="U11" s="57">
        <f t="shared" si="56"/>
        <v>0</v>
      </c>
      <c r="V11" s="57">
        <f t="shared" si="56"/>
        <v>0</v>
      </c>
      <c r="W11" s="57">
        <f t="shared" si="56"/>
        <v>0</v>
      </c>
      <c r="X11" s="57">
        <f t="shared" si="56"/>
        <v>0</v>
      </c>
      <c r="Y11" s="57">
        <f t="shared" si="56"/>
        <v>109.69999999999999</v>
      </c>
      <c r="Z11" s="57">
        <f t="shared" si="56"/>
        <v>0</v>
      </c>
      <c r="AA11" s="57">
        <f t="shared" si="56"/>
        <v>0</v>
      </c>
      <c r="AB11" s="57">
        <f t="shared" si="56"/>
        <v>109.69999999999999</v>
      </c>
      <c r="AC11" s="57">
        <f t="shared" si="56"/>
        <v>0</v>
      </c>
      <c r="AD11" s="57">
        <f t="shared" si="56"/>
        <v>21.300000000000011</v>
      </c>
      <c r="AE11" s="57">
        <f t="shared" si="56"/>
        <v>0</v>
      </c>
      <c r="AF11" s="57">
        <f t="shared" si="56"/>
        <v>0</v>
      </c>
      <c r="AG11" s="57">
        <f t="shared" si="56"/>
        <v>21.300000000000011</v>
      </c>
      <c r="AH11" s="57">
        <f t="shared" si="56"/>
        <v>0</v>
      </c>
      <c r="AI11" s="57">
        <f>SUM(AI12:AI14)</f>
        <v>6551.8</v>
      </c>
      <c r="AJ11" s="57">
        <f t="shared" si="56"/>
        <v>0</v>
      </c>
      <c r="AK11" s="57">
        <f t="shared" ref="AK11:BL11" si="57">SUM(AK12:AK14)</f>
        <v>0</v>
      </c>
      <c r="AL11" s="57">
        <f>SUM(AL12:AL14)</f>
        <v>6551.8</v>
      </c>
      <c r="AM11" s="57">
        <f t="shared" si="57"/>
        <v>0</v>
      </c>
      <c r="AN11" s="57">
        <f t="shared" si="57"/>
        <v>0</v>
      </c>
      <c r="AO11" s="57">
        <f t="shared" si="57"/>
        <v>0</v>
      </c>
      <c r="AP11" s="57">
        <f t="shared" si="57"/>
        <v>0</v>
      </c>
      <c r="AQ11" s="57">
        <f t="shared" si="57"/>
        <v>0</v>
      </c>
      <c r="AR11" s="57">
        <f t="shared" si="57"/>
        <v>0</v>
      </c>
      <c r="AS11" s="57">
        <f t="shared" si="57"/>
        <v>0</v>
      </c>
      <c r="AT11" s="57">
        <f t="shared" si="57"/>
        <v>0</v>
      </c>
      <c r="AU11" s="57">
        <f t="shared" si="57"/>
        <v>0</v>
      </c>
      <c r="AV11" s="57">
        <f t="shared" si="57"/>
        <v>0</v>
      </c>
      <c r="AW11" s="57">
        <f t="shared" si="57"/>
        <v>0</v>
      </c>
      <c r="AX11" s="57">
        <f t="shared" si="57"/>
        <v>0</v>
      </c>
      <c r="AY11" s="57">
        <f t="shared" si="57"/>
        <v>0</v>
      </c>
      <c r="AZ11" s="57">
        <f t="shared" si="57"/>
        <v>0</v>
      </c>
      <c r="BA11" s="57">
        <f t="shared" si="57"/>
        <v>0</v>
      </c>
      <c r="BB11" s="57">
        <f t="shared" si="57"/>
        <v>0</v>
      </c>
      <c r="BC11" s="57">
        <f t="shared" si="57"/>
        <v>0</v>
      </c>
      <c r="BD11" s="57">
        <f t="shared" si="57"/>
        <v>0</v>
      </c>
      <c r="BE11" s="57">
        <f t="shared" si="57"/>
        <v>0</v>
      </c>
      <c r="BF11" s="57">
        <f t="shared" si="57"/>
        <v>0</v>
      </c>
      <c r="BG11" s="57">
        <f t="shared" si="57"/>
        <v>0</v>
      </c>
      <c r="BH11" s="57">
        <f t="shared" si="57"/>
        <v>0</v>
      </c>
      <c r="BI11" s="57">
        <f t="shared" si="57"/>
        <v>0</v>
      </c>
      <c r="BJ11" s="57">
        <f t="shared" si="57"/>
        <v>0</v>
      </c>
      <c r="BK11" s="57">
        <f t="shared" si="57"/>
        <v>0</v>
      </c>
      <c r="BL11" s="57">
        <f t="shared" si="57"/>
        <v>0</v>
      </c>
    </row>
    <row r="12" spans="1:67" s="22" customFormat="1" ht="49.5" customHeight="1" x14ac:dyDescent="0.25">
      <c r="A12" s="18" t="s">
        <v>37</v>
      </c>
      <c r="B12" s="19" t="s">
        <v>42</v>
      </c>
      <c r="C12" s="20" t="s">
        <v>25</v>
      </c>
      <c r="D12" s="20" t="s">
        <v>26</v>
      </c>
      <c r="E12" s="58">
        <f t="shared" ref="E12" si="58">J12+O12+T12+Y12+AD12+AI12+AN12+AS12+AX12</f>
        <v>6500</v>
      </c>
      <c r="F12" s="58">
        <f t="shared" ref="F12" si="59">K12+P12+U12+Z12+AE12+AJ12+AO12+AT12+AY12</f>
        <v>0</v>
      </c>
      <c r="G12" s="58">
        <f t="shared" ref="G12:G14" si="60">L12+Q12+V12+AA12+AF12+AK12+AP12+AU12+AZ12+BE12+BJ12</f>
        <v>0</v>
      </c>
      <c r="H12" s="58">
        <f t="shared" ref="H12:H14" si="61">M12+R12+W12+AB12+AG12+AL12+AQ12+AV12+BA12+BF12+BK12</f>
        <v>6500</v>
      </c>
      <c r="I12" s="58">
        <f t="shared" ref="I12:I14" si="62">N12+S12+X12+AC12+AH12+AM12+AR12+AW12+BB12+BG12+BL12</f>
        <v>0</v>
      </c>
      <c r="J12" s="21">
        <f t="shared" ref="J12" si="63">M12</f>
        <v>0</v>
      </c>
      <c r="K12" s="21">
        <v>0</v>
      </c>
      <c r="L12" s="21">
        <v>0</v>
      </c>
      <c r="M12" s="21">
        <v>0</v>
      </c>
      <c r="N12" s="21">
        <v>0</v>
      </c>
      <c r="O12" s="21">
        <f>Q12+R12</f>
        <v>0</v>
      </c>
      <c r="P12" s="56">
        <v>0</v>
      </c>
      <c r="Q12" s="56">
        <v>0</v>
      </c>
      <c r="R12" s="21">
        <v>0</v>
      </c>
      <c r="S12" s="56">
        <v>0</v>
      </c>
      <c r="T12" s="21">
        <f>V12+W12</f>
        <v>0</v>
      </c>
      <c r="U12" s="56">
        <v>0</v>
      </c>
      <c r="V12" s="56">
        <v>0</v>
      </c>
      <c r="W12" s="58">
        <v>0</v>
      </c>
      <c r="X12" s="56">
        <v>0</v>
      </c>
      <c r="Y12" s="21">
        <f>AA12+AB12</f>
        <v>0</v>
      </c>
      <c r="Z12" s="56">
        <v>0</v>
      </c>
      <c r="AA12" s="56">
        <v>0</v>
      </c>
      <c r="AB12" s="58">
        <v>0</v>
      </c>
      <c r="AC12" s="56">
        <v>0</v>
      </c>
      <c r="AD12" s="21">
        <f>AF12+AG12</f>
        <v>0</v>
      </c>
      <c r="AE12" s="56">
        <v>0</v>
      </c>
      <c r="AF12" s="56">
        <v>0</v>
      </c>
      <c r="AG12" s="58">
        <v>0</v>
      </c>
      <c r="AH12" s="56">
        <v>0</v>
      </c>
      <c r="AI12" s="21">
        <f>AK12+AL12</f>
        <v>6500</v>
      </c>
      <c r="AJ12" s="56">
        <v>0</v>
      </c>
      <c r="AK12" s="56">
        <v>0</v>
      </c>
      <c r="AL12" s="58">
        <v>6500</v>
      </c>
      <c r="AM12" s="56">
        <v>0</v>
      </c>
      <c r="AN12" s="21">
        <f>AP12+AQ12</f>
        <v>0</v>
      </c>
      <c r="AO12" s="56">
        <v>0</v>
      </c>
      <c r="AP12" s="56">
        <v>0</v>
      </c>
      <c r="AQ12" s="56">
        <v>0</v>
      </c>
      <c r="AR12" s="56">
        <v>0</v>
      </c>
      <c r="AS12" s="21">
        <f>AU12+AV12</f>
        <v>0</v>
      </c>
      <c r="AT12" s="56">
        <v>0</v>
      </c>
      <c r="AU12" s="56">
        <v>0</v>
      </c>
      <c r="AV12" s="56">
        <v>0</v>
      </c>
      <c r="AW12" s="56">
        <v>0</v>
      </c>
      <c r="AX12" s="21">
        <f>AZ12+BA12</f>
        <v>0</v>
      </c>
      <c r="AY12" s="56">
        <v>0</v>
      </c>
      <c r="AZ12" s="56">
        <v>0</v>
      </c>
      <c r="BA12" s="56">
        <v>0</v>
      </c>
      <c r="BB12" s="56">
        <v>0</v>
      </c>
      <c r="BC12" s="21">
        <f>BE12+BF12</f>
        <v>0</v>
      </c>
      <c r="BD12" s="56">
        <v>0</v>
      </c>
      <c r="BE12" s="56">
        <v>0</v>
      </c>
      <c r="BF12" s="56">
        <v>0</v>
      </c>
      <c r="BG12" s="56">
        <v>0</v>
      </c>
      <c r="BH12" s="21">
        <f>BJ12+BK12</f>
        <v>0</v>
      </c>
      <c r="BI12" s="56">
        <v>0</v>
      </c>
      <c r="BJ12" s="56">
        <v>0</v>
      </c>
      <c r="BK12" s="56">
        <v>0</v>
      </c>
      <c r="BL12" s="56">
        <v>0</v>
      </c>
    </row>
    <row r="13" spans="1:67" s="22" customFormat="1" ht="50.25" customHeight="1" x14ac:dyDescent="0.25">
      <c r="A13" s="18" t="s">
        <v>38</v>
      </c>
      <c r="B13" s="19" t="s">
        <v>41</v>
      </c>
      <c r="C13" s="20" t="s">
        <v>25</v>
      </c>
      <c r="D13" s="20" t="s">
        <v>26</v>
      </c>
      <c r="E13" s="58">
        <f t="shared" ref="E13:F14" si="64">J13+O13+T13+Y13+AD13+AI13+AN13+AS13+AX13</f>
        <v>1795</v>
      </c>
      <c r="F13" s="58">
        <f t="shared" si="64"/>
        <v>0</v>
      </c>
      <c r="G13" s="58">
        <f t="shared" si="60"/>
        <v>0</v>
      </c>
      <c r="H13" s="58">
        <f t="shared" si="61"/>
        <v>1795</v>
      </c>
      <c r="I13" s="58">
        <f t="shared" si="62"/>
        <v>0</v>
      </c>
      <c r="J13" s="21">
        <f>M13</f>
        <v>1795</v>
      </c>
      <c r="K13" s="21">
        <v>0</v>
      </c>
      <c r="L13" s="21">
        <v>0</v>
      </c>
      <c r="M13" s="59">
        <v>1795</v>
      </c>
      <c r="N13" s="21">
        <v>0</v>
      </c>
      <c r="O13" s="21">
        <f>Q13+R13</f>
        <v>0</v>
      </c>
      <c r="P13" s="56">
        <v>0</v>
      </c>
      <c r="Q13" s="56">
        <v>0</v>
      </c>
      <c r="R13" s="56">
        <v>0</v>
      </c>
      <c r="S13" s="56">
        <v>0</v>
      </c>
      <c r="T13" s="21">
        <f>V13+W13</f>
        <v>0</v>
      </c>
      <c r="U13" s="56">
        <v>0</v>
      </c>
      <c r="V13" s="56">
        <v>0</v>
      </c>
      <c r="W13" s="58">
        <v>0</v>
      </c>
      <c r="X13" s="56">
        <v>0</v>
      </c>
      <c r="Y13" s="21">
        <f>AA13+AB13</f>
        <v>0</v>
      </c>
      <c r="Z13" s="56">
        <v>0</v>
      </c>
      <c r="AA13" s="56">
        <v>0</v>
      </c>
      <c r="AB13" s="58">
        <v>0</v>
      </c>
      <c r="AC13" s="56">
        <v>0</v>
      </c>
      <c r="AD13" s="21">
        <f>AF13+AG13</f>
        <v>0</v>
      </c>
      <c r="AE13" s="56">
        <v>0</v>
      </c>
      <c r="AF13" s="56">
        <v>0</v>
      </c>
      <c r="AG13" s="56">
        <v>0</v>
      </c>
      <c r="AH13" s="56">
        <v>0</v>
      </c>
      <c r="AI13" s="21">
        <f>AK13+AL13</f>
        <v>0</v>
      </c>
      <c r="AJ13" s="56">
        <v>0</v>
      </c>
      <c r="AK13" s="56">
        <v>0</v>
      </c>
      <c r="AL13" s="56">
        <v>0</v>
      </c>
      <c r="AM13" s="56">
        <v>0</v>
      </c>
      <c r="AN13" s="21">
        <f>AP13+AQ13</f>
        <v>0</v>
      </c>
      <c r="AO13" s="56">
        <v>0</v>
      </c>
      <c r="AP13" s="56">
        <v>0</v>
      </c>
      <c r="AQ13" s="56">
        <v>0</v>
      </c>
      <c r="AR13" s="56">
        <v>0</v>
      </c>
      <c r="AS13" s="21">
        <f>AU13+AV13</f>
        <v>0</v>
      </c>
      <c r="AT13" s="56">
        <v>0</v>
      </c>
      <c r="AU13" s="56">
        <v>0</v>
      </c>
      <c r="AV13" s="56">
        <v>0</v>
      </c>
      <c r="AW13" s="56">
        <v>0</v>
      </c>
      <c r="AX13" s="21">
        <f>AZ13+BA13</f>
        <v>0</v>
      </c>
      <c r="AY13" s="56">
        <v>0</v>
      </c>
      <c r="AZ13" s="56">
        <v>0</v>
      </c>
      <c r="BA13" s="56">
        <v>0</v>
      </c>
      <c r="BB13" s="56">
        <v>0</v>
      </c>
      <c r="BC13" s="21">
        <f>BE13+BF13</f>
        <v>0</v>
      </c>
      <c r="BD13" s="56">
        <v>0</v>
      </c>
      <c r="BE13" s="56">
        <v>0</v>
      </c>
      <c r="BF13" s="56">
        <v>0</v>
      </c>
      <c r="BG13" s="56">
        <v>0</v>
      </c>
      <c r="BH13" s="21">
        <f>BJ13+BK13</f>
        <v>0</v>
      </c>
      <c r="BI13" s="56">
        <v>0</v>
      </c>
      <c r="BJ13" s="56">
        <v>0</v>
      </c>
      <c r="BK13" s="56">
        <v>0</v>
      </c>
      <c r="BL13" s="56">
        <v>0</v>
      </c>
    </row>
    <row r="14" spans="1:67" s="22" customFormat="1" ht="63" customHeight="1" x14ac:dyDescent="0.25">
      <c r="A14" s="18" t="s">
        <v>39</v>
      </c>
      <c r="B14" s="19" t="s">
        <v>46</v>
      </c>
      <c r="C14" s="20" t="s">
        <v>25</v>
      </c>
      <c r="D14" s="20" t="s">
        <v>26</v>
      </c>
      <c r="E14" s="58">
        <f t="shared" si="64"/>
        <v>182.8</v>
      </c>
      <c r="F14" s="58">
        <f t="shared" si="64"/>
        <v>0</v>
      </c>
      <c r="G14" s="58">
        <f t="shared" si="60"/>
        <v>0</v>
      </c>
      <c r="H14" s="58">
        <f t="shared" si="61"/>
        <v>182.8</v>
      </c>
      <c r="I14" s="58">
        <f t="shared" si="62"/>
        <v>0</v>
      </c>
      <c r="J14" s="21">
        <f>M14</f>
        <v>0</v>
      </c>
      <c r="K14" s="21">
        <v>0</v>
      </c>
      <c r="L14" s="21">
        <v>0</v>
      </c>
      <c r="M14" s="59">
        <v>0</v>
      </c>
      <c r="N14" s="21">
        <v>0</v>
      </c>
      <c r="O14" s="21">
        <f>Q14+R14</f>
        <v>0</v>
      </c>
      <c r="P14" s="56">
        <v>0</v>
      </c>
      <c r="Q14" s="56">
        <v>0</v>
      </c>
      <c r="R14" s="56">
        <v>0</v>
      </c>
      <c r="S14" s="56">
        <v>0</v>
      </c>
      <c r="T14" s="21">
        <f>V14+W14</f>
        <v>0</v>
      </c>
      <c r="U14" s="56">
        <v>0</v>
      </c>
      <c r="V14" s="56">
        <v>0</v>
      </c>
      <c r="W14" s="58">
        <v>0</v>
      </c>
      <c r="X14" s="56">
        <v>0</v>
      </c>
      <c r="Y14" s="21">
        <f>AA14+AB14</f>
        <v>109.69999999999999</v>
      </c>
      <c r="Z14" s="56">
        <v>0</v>
      </c>
      <c r="AA14" s="56">
        <v>0</v>
      </c>
      <c r="AB14" s="58">
        <f>303.9-194.2</f>
        <v>109.69999999999999</v>
      </c>
      <c r="AC14" s="56">
        <v>0</v>
      </c>
      <c r="AD14" s="21">
        <f>AF14+AG14</f>
        <v>21.300000000000011</v>
      </c>
      <c r="AE14" s="56">
        <v>0</v>
      </c>
      <c r="AF14" s="56">
        <v>0</v>
      </c>
      <c r="AG14" s="58">
        <f>188.9-167.6</f>
        <v>21.300000000000011</v>
      </c>
      <c r="AH14" s="56">
        <v>0</v>
      </c>
      <c r="AI14" s="21">
        <f>AK14+AL14</f>
        <v>51.8</v>
      </c>
      <c r="AJ14" s="56">
        <v>0</v>
      </c>
      <c r="AK14" s="56">
        <v>0</v>
      </c>
      <c r="AL14" s="58">
        <v>51.8</v>
      </c>
      <c r="AM14" s="56">
        <v>0</v>
      </c>
      <c r="AN14" s="21">
        <f>AP14+AQ14</f>
        <v>0</v>
      </c>
      <c r="AO14" s="56">
        <v>0</v>
      </c>
      <c r="AP14" s="56">
        <v>0</v>
      </c>
      <c r="AQ14" s="56">
        <v>0</v>
      </c>
      <c r="AR14" s="56">
        <v>0</v>
      </c>
      <c r="AS14" s="21">
        <f>AU14+AV14</f>
        <v>0</v>
      </c>
      <c r="AT14" s="56">
        <v>0</v>
      </c>
      <c r="AU14" s="56">
        <v>0</v>
      </c>
      <c r="AV14" s="56">
        <v>0</v>
      </c>
      <c r="AW14" s="56">
        <v>0</v>
      </c>
      <c r="AX14" s="21">
        <f>AZ14+BA14</f>
        <v>0</v>
      </c>
      <c r="AY14" s="56">
        <v>0</v>
      </c>
      <c r="AZ14" s="56">
        <v>0</v>
      </c>
      <c r="BA14" s="56">
        <v>0</v>
      </c>
      <c r="BB14" s="56">
        <v>0</v>
      </c>
      <c r="BC14" s="21">
        <f>BE14+BF14</f>
        <v>0</v>
      </c>
      <c r="BD14" s="56">
        <v>0</v>
      </c>
      <c r="BE14" s="56">
        <v>0</v>
      </c>
      <c r="BF14" s="56">
        <v>0</v>
      </c>
      <c r="BG14" s="56">
        <v>0</v>
      </c>
      <c r="BH14" s="21">
        <f>BJ14+BK14</f>
        <v>0</v>
      </c>
      <c r="BI14" s="56">
        <v>0</v>
      </c>
      <c r="BJ14" s="56">
        <v>0</v>
      </c>
      <c r="BK14" s="56">
        <v>0</v>
      </c>
      <c r="BL14" s="56">
        <v>0</v>
      </c>
    </row>
    <row r="15" spans="1:67" s="46" customFormat="1" ht="28.5" customHeight="1" x14ac:dyDescent="0.25">
      <c r="A15" s="45" t="s">
        <v>49</v>
      </c>
      <c r="B15" s="111" t="s">
        <v>51</v>
      </c>
      <c r="C15" s="112"/>
      <c r="D15" s="113"/>
      <c r="E15" s="57">
        <f>SUM(E16:E25)</f>
        <v>336585.4</v>
      </c>
      <c r="F15" s="57">
        <f t="shared" ref="F15:I15" si="65">SUM(F16:F25)</f>
        <v>0</v>
      </c>
      <c r="G15" s="57">
        <f t="shared" si="65"/>
        <v>234357.4</v>
      </c>
      <c r="H15" s="57">
        <f t="shared" si="65"/>
        <v>75130.5</v>
      </c>
      <c r="I15" s="57">
        <f t="shared" si="65"/>
        <v>27097.5</v>
      </c>
      <c r="J15" s="57">
        <f t="shared" ref="J15:BL15" si="66">SUM(J16:J20)</f>
        <v>0</v>
      </c>
      <c r="K15" s="57">
        <f t="shared" si="66"/>
        <v>0</v>
      </c>
      <c r="L15" s="57">
        <f t="shared" si="66"/>
        <v>0</v>
      </c>
      <c r="M15" s="57">
        <f t="shared" si="66"/>
        <v>0</v>
      </c>
      <c r="N15" s="57">
        <f t="shared" si="66"/>
        <v>0</v>
      </c>
      <c r="O15" s="57">
        <f t="shared" si="66"/>
        <v>0</v>
      </c>
      <c r="P15" s="57">
        <f t="shared" si="66"/>
        <v>0</v>
      </c>
      <c r="Q15" s="57">
        <f t="shared" si="66"/>
        <v>0</v>
      </c>
      <c r="R15" s="57">
        <f t="shared" si="66"/>
        <v>0</v>
      </c>
      <c r="S15" s="57">
        <f t="shared" si="66"/>
        <v>0</v>
      </c>
      <c r="T15" s="57">
        <f t="shared" si="66"/>
        <v>0</v>
      </c>
      <c r="U15" s="57">
        <f t="shared" si="66"/>
        <v>0</v>
      </c>
      <c r="V15" s="57">
        <f t="shared" si="66"/>
        <v>0</v>
      </c>
      <c r="W15" s="57">
        <f t="shared" si="66"/>
        <v>0</v>
      </c>
      <c r="X15" s="57">
        <f t="shared" si="66"/>
        <v>0</v>
      </c>
      <c r="Y15" s="57">
        <f t="shared" si="66"/>
        <v>6345.7000000000007</v>
      </c>
      <c r="Z15" s="57">
        <f t="shared" si="66"/>
        <v>0</v>
      </c>
      <c r="AA15" s="57">
        <f t="shared" si="66"/>
        <v>0</v>
      </c>
      <c r="AB15" s="57">
        <f t="shared" si="66"/>
        <v>6345.7000000000007</v>
      </c>
      <c r="AC15" s="57">
        <f t="shared" si="66"/>
        <v>0</v>
      </c>
      <c r="AD15" s="57">
        <f t="shared" si="66"/>
        <v>16175</v>
      </c>
      <c r="AE15" s="57">
        <f t="shared" si="66"/>
        <v>0</v>
      </c>
      <c r="AF15" s="57">
        <f t="shared" si="66"/>
        <v>0</v>
      </c>
      <c r="AG15" s="57">
        <f t="shared" si="66"/>
        <v>16151.599999999999</v>
      </c>
      <c r="AH15" s="57">
        <f t="shared" si="66"/>
        <v>23.4</v>
      </c>
      <c r="AI15" s="57">
        <f>SUM(AI16:AI25)</f>
        <v>179376.6</v>
      </c>
      <c r="AJ15" s="57">
        <f t="shared" ref="AJ15" si="67">SUM(AJ16:AJ23)</f>
        <v>0</v>
      </c>
      <c r="AK15" s="57">
        <f>SUM(AK16:AK23)</f>
        <v>117178.7</v>
      </c>
      <c r="AL15" s="57">
        <f>SUM(AL16:AL25)</f>
        <v>48592.6</v>
      </c>
      <c r="AM15" s="57">
        <f>SUM(AM16:AM24)</f>
        <v>13605.3</v>
      </c>
      <c r="AN15" s="57">
        <f t="shared" si="66"/>
        <v>134688.1</v>
      </c>
      <c r="AO15" s="57">
        <f t="shared" si="66"/>
        <v>0</v>
      </c>
      <c r="AP15" s="57">
        <f t="shared" si="66"/>
        <v>117178.7</v>
      </c>
      <c r="AQ15" s="57">
        <f t="shared" si="66"/>
        <v>4040.6</v>
      </c>
      <c r="AR15" s="57">
        <f t="shared" si="66"/>
        <v>13468.8</v>
      </c>
      <c r="AS15" s="57">
        <f t="shared" si="66"/>
        <v>0</v>
      </c>
      <c r="AT15" s="57">
        <f t="shared" si="66"/>
        <v>0</v>
      </c>
      <c r="AU15" s="57">
        <f t="shared" si="66"/>
        <v>0</v>
      </c>
      <c r="AV15" s="57">
        <f t="shared" si="66"/>
        <v>0</v>
      </c>
      <c r="AW15" s="57">
        <f t="shared" si="66"/>
        <v>0</v>
      </c>
      <c r="AX15" s="57">
        <f t="shared" si="66"/>
        <v>0</v>
      </c>
      <c r="AY15" s="57">
        <f t="shared" si="66"/>
        <v>0</v>
      </c>
      <c r="AZ15" s="57">
        <f t="shared" si="66"/>
        <v>0</v>
      </c>
      <c r="BA15" s="57">
        <f t="shared" si="66"/>
        <v>0</v>
      </c>
      <c r="BB15" s="57">
        <f t="shared" si="66"/>
        <v>0</v>
      </c>
      <c r="BC15" s="57">
        <f t="shared" si="66"/>
        <v>0</v>
      </c>
      <c r="BD15" s="57">
        <f t="shared" si="66"/>
        <v>0</v>
      </c>
      <c r="BE15" s="57">
        <f t="shared" si="66"/>
        <v>0</v>
      </c>
      <c r="BF15" s="57">
        <f t="shared" si="66"/>
        <v>0</v>
      </c>
      <c r="BG15" s="57">
        <f t="shared" si="66"/>
        <v>0</v>
      </c>
      <c r="BH15" s="57">
        <f t="shared" si="66"/>
        <v>0</v>
      </c>
      <c r="BI15" s="57">
        <f t="shared" si="66"/>
        <v>0</v>
      </c>
      <c r="BJ15" s="57">
        <f t="shared" si="66"/>
        <v>0</v>
      </c>
      <c r="BK15" s="57">
        <f t="shared" si="66"/>
        <v>0</v>
      </c>
      <c r="BL15" s="57">
        <f t="shared" si="66"/>
        <v>0</v>
      </c>
    </row>
    <row r="16" spans="1:67" ht="37.5" customHeight="1" x14ac:dyDescent="0.25">
      <c r="A16" s="18" t="s">
        <v>61</v>
      </c>
      <c r="B16" s="19" t="s">
        <v>59</v>
      </c>
      <c r="C16" s="20" t="s">
        <v>25</v>
      </c>
      <c r="D16" s="20" t="s">
        <v>60</v>
      </c>
      <c r="E16" s="58">
        <f t="shared" ref="E16" si="68">J16+O16+T16+Y16+AD16+AI16+AN16+AS16+AX16</f>
        <v>6345.7000000000007</v>
      </c>
      <c r="F16" s="58">
        <f t="shared" ref="F16" si="69">K16+P16+U16+Z16+AE16+AJ16+AO16+AT16+AY16</f>
        <v>0</v>
      </c>
      <c r="G16" s="58">
        <f t="shared" ref="G16" si="70">L16+Q16+V16+AA16+AF16+AK16+AP16+AU16+AZ16+BE16+BJ16</f>
        <v>0</v>
      </c>
      <c r="H16" s="58">
        <f t="shared" ref="H16" si="71">M16+R16+W16+AB16+AG16+AL16+AQ16+AV16+BA16+BF16+BK16</f>
        <v>6345.7000000000007</v>
      </c>
      <c r="I16" s="58">
        <f t="shared" ref="I16" si="72">N16+S16+X16+AC16+AH16+AM16+AR16+AW16+BB16+BG16+BL16</f>
        <v>0</v>
      </c>
      <c r="J16" s="21">
        <f t="shared" ref="J16" si="73">M16</f>
        <v>0</v>
      </c>
      <c r="K16" s="21">
        <v>0</v>
      </c>
      <c r="L16" s="21">
        <v>0</v>
      </c>
      <c r="M16" s="59">
        <v>0</v>
      </c>
      <c r="N16" s="21">
        <v>0</v>
      </c>
      <c r="O16" s="21">
        <f t="shared" ref="O16" si="74">Q16+R16</f>
        <v>0</v>
      </c>
      <c r="P16" s="56">
        <v>0</v>
      </c>
      <c r="Q16" s="56">
        <v>0</v>
      </c>
      <c r="R16" s="56">
        <v>0</v>
      </c>
      <c r="S16" s="56">
        <v>0</v>
      </c>
      <c r="T16" s="21">
        <f t="shared" ref="T16" si="75">V16+W16</f>
        <v>0</v>
      </c>
      <c r="U16" s="56">
        <v>0</v>
      </c>
      <c r="V16" s="56">
        <v>0</v>
      </c>
      <c r="W16" s="58">
        <v>0</v>
      </c>
      <c r="X16" s="56">
        <v>0</v>
      </c>
      <c r="Y16" s="21">
        <f>AA16+AB16</f>
        <v>6345.7000000000007</v>
      </c>
      <c r="Z16" s="56">
        <v>0</v>
      </c>
      <c r="AA16" s="58">
        <v>0</v>
      </c>
      <c r="AB16" s="58">
        <f>8517.7-2172</f>
        <v>6345.7000000000007</v>
      </c>
      <c r="AC16" s="56">
        <v>0</v>
      </c>
      <c r="AD16" s="21">
        <f t="shared" ref="AD16" si="76">AF16+AG16</f>
        <v>0</v>
      </c>
      <c r="AE16" s="56">
        <v>0</v>
      </c>
      <c r="AF16" s="58">
        <v>0</v>
      </c>
      <c r="AG16" s="58">
        <v>0</v>
      </c>
      <c r="AH16" s="56">
        <v>0</v>
      </c>
      <c r="AI16" s="21">
        <f t="shared" ref="AI16" si="77">AK16+AL16</f>
        <v>0</v>
      </c>
      <c r="AJ16" s="56">
        <v>0</v>
      </c>
      <c r="AK16" s="56">
        <v>0</v>
      </c>
      <c r="AL16" s="56">
        <v>0</v>
      </c>
      <c r="AM16" s="56">
        <v>0</v>
      </c>
      <c r="AN16" s="21">
        <f t="shared" ref="AN16" si="78">AP16+AQ16</f>
        <v>0</v>
      </c>
      <c r="AO16" s="56">
        <v>0</v>
      </c>
      <c r="AP16" s="56">
        <v>0</v>
      </c>
      <c r="AQ16" s="56">
        <v>0</v>
      </c>
      <c r="AR16" s="56">
        <v>0</v>
      </c>
      <c r="AS16" s="21">
        <f t="shared" ref="AS16" si="79">AU16+AV16</f>
        <v>0</v>
      </c>
      <c r="AT16" s="56">
        <v>0</v>
      </c>
      <c r="AU16" s="56">
        <v>0</v>
      </c>
      <c r="AV16" s="56">
        <v>0</v>
      </c>
      <c r="AW16" s="56">
        <v>0</v>
      </c>
      <c r="AX16" s="21">
        <f t="shared" ref="AX16" si="80">AZ16+BA16</f>
        <v>0</v>
      </c>
      <c r="AY16" s="56">
        <v>0</v>
      </c>
      <c r="AZ16" s="56">
        <v>0</v>
      </c>
      <c r="BA16" s="56">
        <v>0</v>
      </c>
      <c r="BB16" s="56">
        <v>0</v>
      </c>
      <c r="BC16" s="21">
        <f t="shared" ref="BC16" si="81">BE16+BF16</f>
        <v>0</v>
      </c>
      <c r="BD16" s="56">
        <v>0</v>
      </c>
      <c r="BE16" s="56">
        <v>0</v>
      </c>
      <c r="BF16" s="56">
        <v>0</v>
      </c>
      <c r="BG16" s="56">
        <v>0</v>
      </c>
      <c r="BH16" s="21">
        <f t="shared" ref="BH16" si="82">BJ16+BK16</f>
        <v>0</v>
      </c>
      <c r="BI16" s="56">
        <v>0</v>
      </c>
      <c r="BJ16" s="56">
        <v>0</v>
      </c>
      <c r="BK16" s="56">
        <v>0</v>
      </c>
      <c r="BL16" s="56">
        <v>0</v>
      </c>
    </row>
    <row r="17" spans="1:64" ht="51.75" customHeight="1" x14ac:dyDescent="0.25">
      <c r="A17" s="18" t="s">
        <v>71</v>
      </c>
      <c r="B17" s="19" t="s">
        <v>72</v>
      </c>
      <c r="C17" s="20" t="s">
        <v>25</v>
      </c>
      <c r="D17" s="20" t="s">
        <v>60</v>
      </c>
      <c r="E17" s="58">
        <f t="shared" ref="E17" si="83">J17+O17+T17+Y17+AD17+AI17+AN17+AS17+AX17</f>
        <v>7353.9</v>
      </c>
      <c r="F17" s="58">
        <f t="shared" ref="F17" si="84">K17+P17+U17+Z17+AE17+AJ17+AO17+AT17+AY17</f>
        <v>0</v>
      </c>
      <c r="G17" s="58">
        <f t="shared" ref="G17" si="85">L17+Q17+V17+AA17+AF17+AK17+AP17+AU17+AZ17+BE17+BJ17</f>
        <v>0</v>
      </c>
      <c r="H17" s="58">
        <f t="shared" ref="H17" si="86">M17+R17+W17+AB17+AG17+AL17+AQ17+AV17+BA17+BF17+BK17</f>
        <v>7353.9</v>
      </c>
      <c r="I17" s="58">
        <f t="shared" ref="I17" si="87">N17+S17+X17+AC17+AH17+AM17+AR17+AW17+BB17+BG17+BL17</f>
        <v>0</v>
      </c>
      <c r="J17" s="21">
        <f t="shared" ref="J17" si="88">M17</f>
        <v>0</v>
      </c>
      <c r="K17" s="21">
        <v>0</v>
      </c>
      <c r="L17" s="21">
        <v>0</v>
      </c>
      <c r="M17" s="59">
        <v>0</v>
      </c>
      <c r="N17" s="21">
        <v>0</v>
      </c>
      <c r="O17" s="21">
        <f t="shared" ref="O17" si="89">Q17+R17</f>
        <v>0</v>
      </c>
      <c r="P17" s="56">
        <v>0</v>
      </c>
      <c r="Q17" s="56">
        <v>0</v>
      </c>
      <c r="R17" s="56">
        <v>0</v>
      </c>
      <c r="S17" s="56">
        <v>0</v>
      </c>
      <c r="T17" s="21">
        <f t="shared" ref="T17" si="90">V17+W17</f>
        <v>0</v>
      </c>
      <c r="U17" s="56">
        <v>0</v>
      </c>
      <c r="V17" s="56">
        <v>0</v>
      </c>
      <c r="W17" s="58">
        <v>0</v>
      </c>
      <c r="X17" s="56">
        <v>0</v>
      </c>
      <c r="Y17" s="21">
        <f>AA17+AB17</f>
        <v>0</v>
      </c>
      <c r="Z17" s="56">
        <v>0</v>
      </c>
      <c r="AA17" s="58">
        <v>0</v>
      </c>
      <c r="AB17" s="58">
        <v>0</v>
      </c>
      <c r="AC17" s="56">
        <v>0</v>
      </c>
      <c r="AD17" s="21">
        <f t="shared" ref="AD17" si="91">AF17+AG17</f>
        <v>7353.9</v>
      </c>
      <c r="AE17" s="56">
        <v>0</v>
      </c>
      <c r="AF17" s="58">
        <v>0</v>
      </c>
      <c r="AG17" s="58">
        <v>7353.9</v>
      </c>
      <c r="AH17" s="56">
        <v>0</v>
      </c>
      <c r="AI17" s="21">
        <f t="shared" ref="AI17" si="92">AK17+AL17</f>
        <v>0</v>
      </c>
      <c r="AJ17" s="56">
        <v>0</v>
      </c>
      <c r="AK17" s="56">
        <v>0</v>
      </c>
      <c r="AL17" s="56">
        <v>0</v>
      </c>
      <c r="AM17" s="56">
        <v>0</v>
      </c>
      <c r="AN17" s="21">
        <f t="shared" ref="AN17" si="93">AP17+AQ17</f>
        <v>0</v>
      </c>
      <c r="AO17" s="56">
        <v>0</v>
      </c>
      <c r="AP17" s="56">
        <v>0</v>
      </c>
      <c r="AQ17" s="56">
        <v>0</v>
      </c>
      <c r="AR17" s="56">
        <v>0</v>
      </c>
      <c r="AS17" s="21">
        <f t="shared" ref="AS17" si="94">AU17+AV17</f>
        <v>0</v>
      </c>
      <c r="AT17" s="56">
        <v>0</v>
      </c>
      <c r="AU17" s="56">
        <v>0</v>
      </c>
      <c r="AV17" s="56">
        <v>0</v>
      </c>
      <c r="AW17" s="56">
        <v>0</v>
      </c>
      <c r="AX17" s="21">
        <f t="shared" ref="AX17" si="95">AZ17+BA17</f>
        <v>0</v>
      </c>
      <c r="AY17" s="56">
        <v>0</v>
      </c>
      <c r="AZ17" s="56">
        <v>0</v>
      </c>
      <c r="BA17" s="56">
        <v>0</v>
      </c>
      <c r="BB17" s="56">
        <v>0</v>
      </c>
      <c r="BC17" s="21">
        <f t="shared" ref="BC17" si="96">BE17+BF17</f>
        <v>0</v>
      </c>
      <c r="BD17" s="56">
        <v>0</v>
      </c>
      <c r="BE17" s="56">
        <v>0</v>
      </c>
      <c r="BF17" s="56">
        <v>0</v>
      </c>
      <c r="BG17" s="56">
        <v>0</v>
      </c>
      <c r="BH17" s="21">
        <f t="shared" ref="BH17" si="97">BJ17+BK17</f>
        <v>0</v>
      </c>
      <c r="BI17" s="56">
        <v>0</v>
      </c>
      <c r="BJ17" s="56">
        <v>0</v>
      </c>
      <c r="BK17" s="56">
        <v>0</v>
      </c>
      <c r="BL17" s="56">
        <v>0</v>
      </c>
    </row>
    <row r="18" spans="1:64" ht="50.25" customHeight="1" x14ac:dyDescent="0.25">
      <c r="A18" s="18" t="s">
        <v>74</v>
      </c>
      <c r="B18" s="19" t="s">
        <v>73</v>
      </c>
      <c r="C18" s="20" t="s">
        <v>25</v>
      </c>
      <c r="D18" s="20" t="s">
        <v>60</v>
      </c>
      <c r="E18" s="58">
        <f t="shared" ref="E18" si="98">J18+O18+T18+Y18+AD18+AI18+AN18+AS18+AX18</f>
        <v>2337.6</v>
      </c>
      <c r="F18" s="58">
        <f t="shared" ref="F18" si="99">K18+P18+U18+Z18+AE18+AJ18+AO18+AT18+AY18</f>
        <v>0</v>
      </c>
      <c r="G18" s="58">
        <f t="shared" ref="G18" si="100">L18+Q18+V18+AA18+AF18+AK18+AP18+AU18+AZ18+BE18+BJ18</f>
        <v>0</v>
      </c>
      <c r="H18" s="58">
        <f t="shared" ref="H18" si="101">M18+R18+W18+AB18+AG18+AL18+AQ18+AV18+BA18+BF18+BK18</f>
        <v>2314.1999999999998</v>
      </c>
      <c r="I18" s="58">
        <f t="shared" ref="I18" si="102">N18+S18+X18+AC18+AH18+AM18+AR18+AW18+BB18+BG18+BL18</f>
        <v>23.4</v>
      </c>
      <c r="J18" s="21">
        <f t="shared" ref="J18" si="103">M18</f>
        <v>0</v>
      </c>
      <c r="K18" s="21">
        <v>0</v>
      </c>
      <c r="L18" s="21">
        <v>0</v>
      </c>
      <c r="M18" s="59">
        <v>0</v>
      </c>
      <c r="N18" s="21">
        <v>0</v>
      </c>
      <c r="O18" s="21">
        <f t="shared" ref="O18" si="104">Q18+R18</f>
        <v>0</v>
      </c>
      <c r="P18" s="56">
        <v>0</v>
      </c>
      <c r="Q18" s="56">
        <v>0</v>
      </c>
      <c r="R18" s="56">
        <v>0</v>
      </c>
      <c r="S18" s="56">
        <v>0</v>
      </c>
      <c r="T18" s="21">
        <f t="shared" ref="T18" si="105">V18+W18</f>
        <v>0</v>
      </c>
      <c r="U18" s="56">
        <v>0</v>
      </c>
      <c r="V18" s="56">
        <v>0</v>
      </c>
      <c r="W18" s="58">
        <v>0</v>
      </c>
      <c r="X18" s="56">
        <v>0</v>
      </c>
      <c r="Y18" s="21">
        <f>AA18+AB18</f>
        <v>0</v>
      </c>
      <c r="Z18" s="56">
        <v>0</v>
      </c>
      <c r="AA18" s="58">
        <v>0</v>
      </c>
      <c r="AB18" s="58">
        <v>0</v>
      </c>
      <c r="AC18" s="56">
        <v>0</v>
      </c>
      <c r="AD18" s="21">
        <f>SUM(AF18:AH18)</f>
        <v>2337.6</v>
      </c>
      <c r="AE18" s="56">
        <v>0</v>
      </c>
      <c r="AF18" s="58">
        <v>0</v>
      </c>
      <c r="AG18" s="58">
        <v>2314.1999999999998</v>
      </c>
      <c r="AH18" s="58">
        <v>23.4</v>
      </c>
      <c r="AI18" s="21">
        <f t="shared" ref="AI18" si="106">AK18+AL18</f>
        <v>0</v>
      </c>
      <c r="AJ18" s="56">
        <v>0</v>
      </c>
      <c r="AK18" s="56">
        <v>0</v>
      </c>
      <c r="AL18" s="56">
        <v>0</v>
      </c>
      <c r="AM18" s="56">
        <v>0</v>
      </c>
      <c r="AN18" s="21">
        <f t="shared" ref="AN18" si="107">AP18+AQ18</f>
        <v>0</v>
      </c>
      <c r="AO18" s="56">
        <v>0</v>
      </c>
      <c r="AP18" s="56">
        <v>0</v>
      </c>
      <c r="AQ18" s="56">
        <v>0</v>
      </c>
      <c r="AR18" s="56">
        <v>0</v>
      </c>
      <c r="AS18" s="21">
        <f t="shared" ref="AS18" si="108">AU18+AV18</f>
        <v>0</v>
      </c>
      <c r="AT18" s="56">
        <v>0</v>
      </c>
      <c r="AU18" s="56">
        <v>0</v>
      </c>
      <c r="AV18" s="56">
        <v>0</v>
      </c>
      <c r="AW18" s="56">
        <v>0</v>
      </c>
      <c r="AX18" s="21">
        <f t="shared" ref="AX18" si="109">AZ18+BA18</f>
        <v>0</v>
      </c>
      <c r="AY18" s="56">
        <v>0</v>
      </c>
      <c r="AZ18" s="56">
        <v>0</v>
      </c>
      <c r="BA18" s="56">
        <v>0</v>
      </c>
      <c r="BB18" s="56">
        <v>0</v>
      </c>
      <c r="BC18" s="21">
        <f t="shared" ref="BC18" si="110">BE18+BF18</f>
        <v>0</v>
      </c>
      <c r="BD18" s="56">
        <v>0</v>
      </c>
      <c r="BE18" s="56">
        <v>0</v>
      </c>
      <c r="BF18" s="56">
        <v>0</v>
      </c>
      <c r="BG18" s="56">
        <v>0</v>
      </c>
      <c r="BH18" s="21">
        <f t="shared" ref="BH18" si="111">BJ18+BK18</f>
        <v>0</v>
      </c>
      <c r="BI18" s="56">
        <v>0</v>
      </c>
      <c r="BJ18" s="56">
        <v>0</v>
      </c>
      <c r="BK18" s="56">
        <v>0</v>
      </c>
      <c r="BL18" s="56">
        <v>0</v>
      </c>
    </row>
    <row r="19" spans="1:64" ht="56.25" customHeight="1" x14ac:dyDescent="0.25">
      <c r="A19" s="18" t="s">
        <v>75</v>
      </c>
      <c r="B19" s="19" t="s">
        <v>76</v>
      </c>
      <c r="C19" s="20" t="s">
        <v>25</v>
      </c>
      <c r="D19" s="20" t="s">
        <v>60</v>
      </c>
      <c r="E19" s="58">
        <f t="shared" ref="E19" si="112">J19+O19+T19+Y19+AD19+AI19+AN19+AS19+AX19</f>
        <v>6483.5</v>
      </c>
      <c r="F19" s="58">
        <f t="shared" ref="F19" si="113">K19+P19+U19+Z19+AE19+AJ19+AO19+AT19+AY19</f>
        <v>0</v>
      </c>
      <c r="G19" s="58">
        <f t="shared" ref="G19" si="114">L19+Q19+V19+AA19+AF19+AK19+AP19+AU19+AZ19+BE19+BJ19</f>
        <v>0</v>
      </c>
      <c r="H19" s="58">
        <f t="shared" ref="H19" si="115">M19+R19+W19+AB19+AG19+AL19+AQ19+AV19+BA19+BF19+BK19</f>
        <v>6483.5</v>
      </c>
      <c r="I19" s="58">
        <f t="shared" ref="I19" si="116">N19+S19+X19+AC19+AH19+AM19+AR19+AW19+BB19+BG19+BL19</f>
        <v>0</v>
      </c>
      <c r="J19" s="21">
        <f t="shared" ref="J19" si="117">M19</f>
        <v>0</v>
      </c>
      <c r="K19" s="21">
        <v>0</v>
      </c>
      <c r="L19" s="21">
        <v>0</v>
      </c>
      <c r="M19" s="59">
        <v>0</v>
      </c>
      <c r="N19" s="21">
        <v>0</v>
      </c>
      <c r="O19" s="21">
        <f t="shared" ref="O19" si="118">Q19+R19</f>
        <v>0</v>
      </c>
      <c r="P19" s="56">
        <v>0</v>
      </c>
      <c r="Q19" s="56">
        <v>0</v>
      </c>
      <c r="R19" s="56">
        <v>0</v>
      </c>
      <c r="S19" s="56">
        <v>0</v>
      </c>
      <c r="T19" s="21">
        <f t="shared" ref="T19" si="119">V19+W19</f>
        <v>0</v>
      </c>
      <c r="U19" s="56">
        <v>0</v>
      </c>
      <c r="V19" s="56">
        <v>0</v>
      </c>
      <c r="W19" s="58">
        <v>0</v>
      </c>
      <c r="X19" s="56">
        <v>0</v>
      </c>
      <c r="Y19" s="21">
        <f>AA19+AB19</f>
        <v>0</v>
      </c>
      <c r="Z19" s="56">
        <v>0</v>
      </c>
      <c r="AA19" s="58">
        <v>0</v>
      </c>
      <c r="AB19" s="58">
        <v>0</v>
      </c>
      <c r="AC19" s="56">
        <v>0</v>
      </c>
      <c r="AD19" s="21">
        <f>SUM(AF19:AH19)</f>
        <v>6483.5</v>
      </c>
      <c r="AE19" s="56">
        <v>0</v>
      </c>
      <c r="AF19" s="58">
        <v>0</v>
      </c>
      <c r="AG19" s="58">
        <f>8356-1872.5</f>
        <v>6483.5</v>
      </c>
      <c r="AH19" s="58">
        <v>0</v>
      </c>
      <c r="AI19" s="21">
        <f t="shared" ref="AI19" si="120">AK19+AL19</f>
        <v>0</v>
      </c>
      <c r="AJ19" s="56">
        <v>0</v>
      </c>
      <c r="AK19" s="56">
        <v>0</v>
      </c>
      <c r="AL19" s="56">
        <v>0</v>
      </c>
      <c r="AM19" s="56">
        <v>0</v>
      </c>
      <c r="AN19" s="21">
        <f t="shared" ref="AN19" si="121">AP19+AQ19</f>
        <v>0</v>
      </c>
      <c r="AO19" s="56">
        <v>0</v>
      </c>
      <c r="AP19" s="56">
        <v>0</v>
      </c>
      <c r="AQ19" s="56">
        <v>0</v>
      </c>
      <c r="AR19" s="56">
        <v>0</v>
      </c>
      <c r="AS19" s="21">
        <f t="shared" ref="AS19" si="122">AU19+AV19</f>
        <v>0</v>
      </c>
      <c r="AT19" s="56">
        <v>0</v>
      </c>
      <c r="AU19" s="56">
        <v>0</v>
      </c>
      <c r="AV19" s="56">
        <v>0</v>
      </c>
      <c r="AW19" s="56">
        <v>0</v>
      </c>
      <c r="AX19" s="21">
        <f t="shared" ref="AX19" si="123">AZ19+BA19</f>
        <v>0</v>
      </c>
      <c r="AY19" s="56">
        <v>0</v>
      </c>
      <c r="AZ19" s="56">
        <v>0</v>
      </c>
      <c r="BA19" s="56">
        <v>0</v>
      </c>
      <c r="BB19" s="56">
        <v>0</v>
      </c>
      <c r="BC19" s="21">
        <f t="shared" ref="BC19" si="124">BE19+BF19</f>
        <v>0</v>
      </c>
      <c r="BD19" s="56">
        <v>0</v>
      </c>
      <c r="BE19" s="56">
        <v>0</v>
      </c>
      <c r="BF19" s="56">
        <v>0</v>
      </c>
      <c r="BG19" s="56">
        <v>0</v>
      </c>
      <c r="BH19" s="21">
        <f t="shared" ref="BH19" si="125">BJ19+BK19</f>
        <v>0</v>
      </c>
      <c r="BI19" s="56">
        <v>0</v>
      </c>
      <c r="BJ19" s="56">
        <v>0</v>
      </c>
      <c r="BK19" s="56">
        <v>0</v>
      </c>
      <c r="BL19" s="56">
        <v>0</v>
      </c>
    </row>
    <row r="20" spans="1:64" ht="33.75" customHeight="1" x14ac:dyDescent="0.25">
      <c r="A20" s="18" t="s">
        <v>86</v>
      </c>
      <c r="B20" s="19" t="s">
        <v>87</v>
      </c>
      <c r="C20" s="20" t="s">
        <v>25</v>
      </c>
      <c r="D20" s="20" t="s">
        <v>60</v>
      </c>
      <c r="E20" s="58">
        <f t="shared" ref="E20" si="126">J20+O20+T20+Y20+AD20+AI20+AN20+AS20+AX20</f>
        <v>269376.2</v>
      </c>
      <c r="F20" s="58">
        <f t="shared" ref="F20" si="127">K20+P20+U20+Z20+AE20+AJ20+AO20+AT20+AY20</f>
        <v>0</v>
      </c>
      <c r="G20" s="58">
        <f t="shared" ref="G20" si="128">L20+Q20+V20+AA20+AF20+AK20+AP20+AU20+AZ20+BE20+BJ20</f>
        <v>234357.4</v>
      </c>
      <c r="H20" s="58">
        <f t="shared" ref="H20" si="129">M20+R20+W20+AB20+AG20+AL20+AQ20+AV20+BA20+BF20+BK20</f>
        <v>8081.2</v>
      </c>
      <c r="I20" s="58">
        <f t="shared" ref="I20" si="130">N20+S20+X20+AC20+AH20+AM20+AR20+AW20+BB20+BG20+BL20</f>
        <v>26937.599999999999</v>
      </c>
      <c r="J20" s="21">
        <f t="shared" ref="J20" si="131">M20</f>
        <v>0</v>
      </c>
      <c r="K20" s="21">
        <v>0</v>
      </c>
      <c r="L20" s="21">
        <v>0</v>
      </c>
      <c r="M20" s="59">
        <v>0</v>
      </c>
      <c r="N20" s="21">
        <v>0</v>
      </c>
      <c r="O20" s="21">
        <f t="shared" ref="O20" si="132">Q20+R20</f>
        <v>0</v>
      </c>
      <c r="P20" s="56">
        <v>0</v>
      </c>
      <c r="Q20" s="56">
        <v>0</v>
      </c>
      <c r="R20" s="56">
        <v>0</v>
      </c>
      <c r="S20" s="56">
        <v>0</v>
      </c>
      <c r="T20" s="21">
        <f t="shared" ref="T20" si="133">V20+W20</f>
        <v>0</v>
      </c>
      <c r="U20" s="56">
        <v>0</v>
      </c>
      <c r="V20" s="56">
        <v>0</v>
      </c>
      <c r="W20" s="58">
        <v>0</v>
      </c>
      <c r="X20" s="56">
        <v>0</v>
      </c>
      <c r="Y20" s="21">
        <f>AA20+AB20</f>
        <v>0</v>
      </c>
      <c r="Z20" s="56">
        <v>0</v>
      </c>
      <c r="AA20" s="58">
        <v>0</v>
      </c>
      <c r="AB20" s="58">
        <v>0</v>
      </c>
      <c r="AC20" s="56">
        <v>0</v>
      </c>
      <c r="AD20" s="21">
        <f>SUM(AF20:AH20)</f>
        <v>0</v>
      </c>
      <c r="AE20" s="56">
        <v>0</v>
      </c>
      <c r="AF20" s="58">
        <v>0</v>
      </c>
      <c r="AG20" s="58">
        <v>0</v>
      </c>
      <c r="AH20" s="58">
        <v>0</v>
      </c>
      <c r="AI20" s="21">
        <f>AK20+AL20+AM20</f>
        <v>134688.1</v>
      </c>
      <c r="AJ20" s="56">
        <v>0</v>
      </c>
      <c r="AK20" s="58">
        <v>117178.7</v>
      </c>
      <c r="AL20" s="58">
        <v>4040.6</v>
      </c>
      <c r="AM20" s="58">
        <v>13468.8</v>
      </c>
      <c r="AN20" s="21">
        <f>AP20+AQ20+AR20</f>
        <v>134688.1</v>
      </c>
      <c r="AO20" s="56">
        <v>0</v>
      </c>
      <c r="AP20" s="58">
        <v>117178.7</v>
      </c>
      <c r="AQ20" s="58">
        <v>4040.6</v>
      </c>
      <c r="AR20" s="58">
        <v>13468.8</v>
      </c>
      <c r="AS20" s="21">
        <f t="shared" ref="AS20" si="134">AU20+AV20</f>
        <v>0</v>
      </c>
      <c r="AT20" s="56">
        <v>0</v>
      </c>
      <c r="AU20" s="56">
        <v>0</v>
      </c>
      <c r="AV20" s="56">
        <v>0</v>
      </c>
      <c r="AW20" s="56">
        <v>0</v>
      </c>
      <c r="AX20" s="21">
        <f t="shared" ref="AX20" si="135">AZ20+BA20</f>
        <v>0</v>
      </c>
      <c r="AY20" s="56">
        <v>0</v>
      </c>
      <c r="AZ20" s="56">
        <v>0</v>
      </c>
      <c r="BA20" s="56">
        <v>0</v>
      </c>
      <c r="BB20" s="56">
        <v>0</v>
      </c>
      <c r="BC20" s="21">
        <f t="shared" ref="BC20" si="136">BE20+BF20</f>
        <v>0</v>
      </c>
      <c r="BD20" s="56">
        <v>0</v>
      </c>
      <c r="BE20" s="56">
        <v>0</v>
      </c>
      <c r="BF20" s="56">
        <v>0</v>
      </c>
      <c r="BG20" s="56">
        <v>0</v>
      </c>
      <c r="BH20" s="21">
        <f t="shared" ref="BH20" si="137">BJ20+BK20</f>
        <v>0</v>
      </c>
      <c r="BI20" s="56">
        <v>0</v>
      </c>
      <c r="BJ20" s="56">
        <v>0</v>
      </c>
      <c r="BK20" s="56">
        <v>0</v>
      </c>
      <c r="BL20" s="56">
        <v>0</v>
      </c>
    </row>
    <row r="21" spans="1:64" s="79" customFormat="1" ht="82.5" x14ac:dyDescent="0.25">
      <c r="A21" s="71" t="s">
        <v>90</v>
      </c>
      <c r="B21" s="72" t="s">
        <v>91</v>
      </c>
      <c r="C21" s="73" t="s">
        <v>25</v>
      </c>
      <c r="D21" s="73" t="s">
        <v>60</v>
      </c>
      <c r="E21" s="74">
        <f>H21</f>
        <v>6900</v>
      </c>
      <c r="F21" s="74"/>
      <c r="G21" s="74"/>
      <c r="H21" s="74">
        <v>6900</v>
      </c>
      <c r="I21" s="74"/>
      <c r="J21" s="75"/>
      <c r="K21" s="75"/>
      <c r="L21" s="75"/>
      <c r="M21" s="76"/>
      <c r="N21" s="75"/>
      <c r="O21" s="75"/>
      <c r="P21" s="77"/>
      <c r="Q21" s="77"/>
      <c r="R21" s="77"/>
      <c r="S21" s="77"/>
      <c r="T21" s="75"/>
      <c r="U21" s="77"/>
      <c r="V21" s="77"/>
      <c r="W21" s="74"/>
      <c r="X21" s="77"/>
      <c r="Y21" s="75"/>
      <c r="Z21" s="77"/>
      <c r="AA21" s="74"/>
      <c r="AB21" s="74"/>
      <c r="AC21" s="77"/>
      <c r="AD21" s="75"/>
      <c r="AE21" s="77"/>
      <c r="AF21" s="74"/>
      <c r="AG21" s="74"/>
      <c r="AH21" s="74"/>
      <c r="AI21" s="75">
        <v>6900</v>
      </c>
      <c r="AJ21" s="77"/>
      <c r="AK21" s="78"/>
      <c r="AL21" s="74">
        <v>6900</v>
      </c>
      <c r="AM21" s="74"/>
      <c r="AN21" s="75"/>
      <c r="AO21" s="77"/>
      <c r="AP21" s="74"/>
      <c r="AQ21" s="74"/>
      <c r="AR21" s="74"/>
      <c r="AS21" s="75"/>
      <c r="AT21" s="77"/>
      <c r="AU21" s="77"/>
      <c r="AV21" s="77"/>
      <c r="AW21" s="77"/>
      <c r="AX21" s="75"/>
      <c r="AY21" s="77"/>
      <c r="AZ21" s="77"/>
      <c r="BA21" s="77"/>
      <c r="BB21" s="77"/>
      <c r="BC21" s="75"/>
      <c r="BD21" s="77"/>
      <c r="BE21" s="77"/>
      <c r="BF21" s="77"/>
      <c r="BG21" s="77"/>
      <c r="BH21" s="75"/>
      <c r="BI21" s="77"/>
      <c r="BJ21" s="77"/>
      <c r="BK21" s="77"/>
      <c r="BL21" s="77"/>
    </row>
    <row r="22" spans="1:64" s="79" customFormat="1" ht="49.5" x14ac:dyDescent="0.25">
      <c r="A22" s="71" t="s">
        <v>92</v>
      </c>
      <c r="B22" s="72" t="s">
        <v>93</v>
      </c>
      <c r="C22" s="73" t="s">
        <v>25</v>
      </c>
      <c r="D22" s="73" t="s">
        <v>60</v>
      </c>
      <c r="E22" s="74">
        <f>H22</f>
        <v>20713</v>
      </c>
      <c r="F22" s="74"/>
      <c r="G22" s="74"/>
      <c r="H22" s="74">
        <v>20713</v>
      </c>
      <c r="I22" s="74"/>
      <c r="J22" s="75"/>
      <c r="K22" s="75"/>
      <c r="L22" s="75"/>
      <c r="M22" s="76"/>
      <c r="N22" s="75"/>
      <c r="O22" s="75"/>
      <c r="P22" s="77"/>
      <c r="Q22" s="77"/>
      <c r="R22" s="77"/>
      <c r="S22" s="77"/>
      <c r="T22" s="75"/>
      <c r="U22" s="77"/>
      <c r="V22" s="77"/>
      <c r="W22" s="74"/>
      <c r="X22" s="77"/>
      <c r="Y22" s="75"/>
      <c r="Z22" s="77"/>
      <c r="AA22" s="74"/>
      <c r="AB22" s="74"/>
      <c r="AC22" s="77"/>
      <c r="AD22" s="75"/>
      <c r="AE22" s="77"/>
      <c r="AF22" s="74"/>
      <c r="AG22" s="74"/>
      <c r="AH22" s="74"/>
      <c r="AI22" s="75">
        <f>AL22</f>
        <v>20713</v>
      </c>
      <c r="AJ22" s="77"/>
      <c r="AK22" s="78"/>
      <c r="AL22" s="74">
        <v>20713</v>
      </c>
      <c r="AM22" s="74"/>
      <c r="AN22" s="75"/>
      <c r="AO22" s="77"/>
      <c r="AP22" s="74"/>
      <c r="AQ22" s="74"/>
      <c r="AR22" s="74"/>
      <c r="AS22" s="75"/>
      <c r="AT22" s="77"/>
      <c r="AU22" s="77"/>
      <c r="AV22" s="77"/>
      <c r="AW22" s="77"/>
      <c r="AX22" s="75"/>
      <c r="AY22" s="77"/>
      <c r="AZ22" s="77"/>
      <c r="BA22" s="77"/>
      <c r="BB22" s="77"/>
      <c r="BC22" s="75"/>
      <c r="BD22" s="77"/>
      <c r="BE22" s="77"/>
      <c r="BF22" s="77"/>
      <c r="BG22" s="77"/>
      <c r="BH22" s="75"/>
      <c r="BI22" s="77"/>
      <c r="BJ22" s="77"/>
      <c r="BK22" s="77"/>
      <c r="BL22" s="77"/>
    </row>
    <row r="23" spans="1:64" s="79" customFormat="1" ht="62.25" customHeight="1" x14ac:dyDescent="0.25">
      <c r="A23" s="71" t="s">
        <v>94</v>
      </c>
      <c r="B23" s="72" t="s">
        <v>95</v>
      </c>
      <c r="C23" s="73" t="s">
        <v>25</v>
      </c>
      <c r="D23" s="73" t="s">
        <v>60</v>
      </c>
      <c r="E23" s="74">
        <f>H23+I23</f>
        <v>8731.5</v>
      </c>
      <c r="F23" s="74"/>
      <c r="G23" s="74"/>
      <c r="H23" s="80">
        <v>8644.1</v>
      </c>
      <c r="I23" s="74">
        <v>87.4</v>
      </c>
      <c r="J23" s="75"/>
      <c r="K23" s="75"/>
      <c r="L23" s="75"/>
      <c r="M23" s="76"/>
      <c r="N23" s="75"/>
      <c r="O23" s="75"/>
      <c r="P23" s="77"/>
      <c r="Q23" s="77"/>
      <c r="R23" s="77"/>
      <c r="S23" s="77"/>
      <c r="T23" s="75"/>
      <c r="U23" s="77"/>
      <c r="V23" s="77"/>
      <c r="W23" s="74"/>
      <c r="X23" s="77"/>
      <c r="Y23" s="75"/>
      <c r="Z23" s="77"/>
      <c r="AA23" s="74"/>
      <c r="AB23" s="74"/>
      <c r="AC23" s="77"/>
      <c r="AD23" s="75"/>
      <c r="AE23" s="77"/>
      <c r="AF23" s="74"/>
      <c r="AG23" s="74"/>
      <c r="AH23" s="74"/>
      <c r="AI23" s="75">
        <f>AL23+AM23</f>
        <v>8731.5</v>
      </c>
      <c r="AJ23" s="77"/>
      <c r="AK23" s="78"/>
      <c r="AL23" s="81">
        <v>8644.1</v>
      </c>
      <c r="AM23" s="74">
        <v>87.4</v>
      </c>
      <c r="AN23" s="75"/>
      <c r="AO23" s="77"/>
      <c r="AP23" s="74"/>
      <c r="AQ23" s="74"/>
      <c r="AR23" s="74"/>
      <c r="AS23" s="75"/>
      <c r="AT23" s="77"/>
      <c r="AU23" s="77"/>
      <c r="AV23" s="77"/>
      <c r="AW23" s="77"/>
      <c r="AX23" s="75"/>
      <c r="AY23" s="77"/>
      <c r="AZ23" s="77"/>
      <c r="BA23" s="77"/>
      <c r="BB23" s="77"/>
      <c r="BC23" s="75"/>
      <c r="BD23" s="77"/>
      <c r="BE23" s="77"/>
      <c r="BF23" s="77"/>
      <c r="BG23" s="77"/>
      <c r="BH23" s="75"/>
      <c r="BI23" s="77"/>
      <c r="BJ23" s="77"/>
      <c r="BK23" s="77"/>
      <c r="BL23" s="77"/>
    </row>
    <row r="24" spans="1:64" s="79" customFormat="1" ht="33" x14ac:dyDescent="0.25">
      <c r="A24" s="71" t="s">
        <v>101</v>
      </c>
      <c r="B24" s="82" t="s">
        <v>102</v>
      </c>
      <c r="C24" s="73" t="s">
        <v>25</v>
      </c>
      <c r="D24" s="73" t="s">
        <v>60</v>
      </c>
      <c r="E24" s="74">
        <f>H24+I24</f>
        <v>4902.5</v>
      </c>
      <c r="F24" s="74"/>
      <c r="G24" s="74"/>
      <c r="H24" s="83">
        <v>4853.3999999999996</v>
      </c>
      <c r="I24" s="74">
        <v>49.1</v>
      </c>
      <c r="J24" s="75"/>
      <c r="K24" s="75"/>
      <c r="L24" s="75"/>
      <c r="M24" s="76"/>
      <c r="N24" s="75"/>
      <c r="O24" s="75"/>
      <c r="P24" s="77"/>
      <c r="Q24" s="77"/>
      <c r="R24" s="77"/>
      <c r="S24" s="77"/>
      <c r="T24" s="75"/>
      <c r="U24" s="77"/>
      <c r="V24" s="77"/>
      <c r="W24" s="74"/>
      <c r="X24" s="77"/>
      <c r="Y24" s="75"/>
      <c r="Z24" s="77"/>
      <c r="AA24" s="74"/>
      <c r="AB24" s="74"/>
      <c r="AC24" s="77"/>
      <c r="AD24" s="75"/>
      <c r="AE24" s="77"/>
      <c r="AF24" s="74"/>
      <c r="AG24" s="74"/>
      <c r="AH24" s="74"/>
      <c r="AI24" s="75">
        <f>AL24+AM24</f>
        <v>4902.5</v>
      </c>
      <c r="AJ24" s="77"/>
      <c r="AK24" s="78"/>
      <c r="AL24" s="81">
        <v>4853.3999999999996</v>
      </c>
      <c r="AM24" s="74">
        <v>49.1</v>
      </c>
      <c r="AN24" s="75"/>
      <c r="AO24" s="77"/>
      <c r="AP24" s="74"/>
      <c r="AQ24" s="74"/>
      <c r="AR24" s="74"/>
      <c r="AS24" s="75"/>
      <c r="AT24" s="77"/>
      <c r="AU24" s="77"/>
      <c r="AV24" s="77"/>
      <c r="AW24" s="77"/>
      <c r="AX24" s="75"/>
      <c r="AY24" s="77"/>
      <c r="AZ24" s="77"/>
      <c r="BA24" s="77"/>
      <c r="BB24" s="77"/>
      <c r="BC24" s="75"/>
      <c r="BD24" s="77"/>
      <c r="BE24" s="77"/>
      <c r="BF24" s="77"/>
      <c r="BG24" s="77"/>
      <c r="BH24" s="75"/>
      <c r="BI24" s="77"/>
      <c r="BJ24" s="77"/>
      <c r="BK24" s="77"/>
      <c r="BL24" s="77"/>
    </row>
    <row r="25" spans="1:64" s="79" customFormat="1" ht="49.5" x14ac:dyDescent="0.25">
      <c r="A25" s="71" t="s">
        <v>103</v>
      </c>
      <c r="B25" s="82" t="s">
        <v>105</v>
      </c>
      <c r="C25" s="73" t="s">
        <v>25</v>
      </c>
      <c r="D25" s="73" t="s">
        <v>60</v>
      </c>
      <c r="E25" s="74">
        <v>3441.5</v>
      </c>
      <c r="F25" s="74"/>
      <c r="G25" s="74"/>
      <c r="H25" s="84">
        <v>3441.5</v>
      </c>
      <c r="I25" s="74"/>
      <c r="J25" s="75"/>
      <c r="K25" s="75"/>
      <c r="L25" s="75"/>
      <c r="M25" s="76"/>
      <c r="N25" s="75"/>
      <c r="O25" s="75"/>
      <c r="P25" s="77"/>
      <c r="Q25" s="77"/>
      <c r="R25" s="77"/>
      <c r="S25" s="77"/>
      <c r="T25" s="75"/>
      <c r="U25" s="77"/>
      <c r="V25" s="77"/>
      <c r="W25" s="74"/>
      <c r="X25" s="77"/>
      <c r="Y25" s="75"/>
      <c r="Z25" s="77"/>
      <c r="AA25" s="74"/>
      <c r="AB25" s="74"/>
      <c r="AC25" s="77"/>
      <c r="AD25" s="75"/>
      <c r="AE25" s="77"/>
      <c r="AF25" s="74"/>
      <c r="AG25" s="74"/>
      <c r="AH25" s="74"/>
      <c r="AI25" s="75">
        <v>3441.5</v>
      </c>
      <c r="AJ25" s="77"/>
      <c r="AK25" s="78"/>
      <c r="AL25" s="81">
        <v>3441.5</v>
      </c>
      <c r="AM25" s="74"/>
      <c r="AN25" s="75"/>
      <c r="AO25" s="77"/>
      <c r="AP25" s="74"/>
      <c r="AQ25" s="74"/>
      <c r="AR25" s="74"/>
      <c r="AS25" s="75"/>
      <c r="AT25" s="77"/>
      <c r="AU25" s="77"/>
      <c r="AV25" s="77"/>
      <c r="AW25" s="77"/>
      <c r="AX25" s="75"/>
      <c r="AY25" s="77"/>
      <c r="AZ25" s="77"/>
      <c r="BA25" s="77"/>
      <c r="BB25" s="77"/>
      <c r="BC25" s="75"/>
      <c r="BD25" s="77"/>
      <c r="BE25" s="77"/>
      <c r="BF25" s="77"/>
      <c r="BG25" s="77"/>
      <c r="BH25" s="75"/>
      <c r="BI25" s="77"/>
      <c r="BJ25" s="77"/>
      <c r="BK25" s="77"/>
      <c r="BL25" s="77"/>
    </row>
    <row r="26" spans="1:64" s="46" customFormat="1" ht="16.5" x14ac:dyDescent="0.25">
      <c r="A26" s="45" t="s">
        <v>52</v>
      </c>
      <c r="B26" s="111" t="s">
        <v>54</v>
      </c>
      <c r="C26" s="112"/>
      <c r="D26" s="113"/>
      <c r="E26" s="57">
        <f>SUM(E27:F30)</f>
        <v>30137.8</v>
      </c>
      <c r="F26" s="57">
        <f t="shared" ref="F26:I26" si="138">SUM(F27:G30)</f>
        <v>0</v>
      </c>
      <c r="G26" s="57">
        <v>0</v>
      </c>
      <c r="H26" s="57">
        <f t="shared" si="138"/>
        <v>30137.8</v>
      </c>
      <c r="I26" s="57">
        <f t="shared" si="138"/>
        <v>0</v>
      </c>
      <c r="J26" s="57">
        <f t="shared" ref="J26:BL26" si="139">SUM(J27:J29)</f>
        <v>0</v>
      </c>
      <c r="K26" s="57">
        <f t="shared" si="139"/>
        <v>0</v>
      </c>
      <c r="L26" s="57">
        <f t="shared" si="139"/>
        <v>0</v>
      </c>
      <c r="M26" s="57">
        <f t="shared" si="139"/>
        <v>0</v>
      </c>
      <c r="N26" s="57">
        <f t="shared" si="139"/>
        <v>0</v>
      </c>
      <c r="O26" s="57">
        <f t="shared" si="139"/>
        <v>0</v>
      </c>
      <c r="P26" s="57">
        <f t="shared" si="139"/>
        <v>0</v>
      </c>
      <c r="Q26" s="57">
        <f t="shared" si="139"/>
        <v>0</v>
      </c>
      <c r="R26" s="57">
        <f t="shared" si="139"/>
        <v>0</v>
      </c>
      <c r="S26" s="57">
        <f t="shared" si="139"/>
        <v>0</v>
      </c>
      <c r="T26" s="57">
        <f t="shared" si="139"/>
        <v>0</v>
      </c>
      <c r="U26" s="57">
        <f t="shared" si="139"/>
        <v>0</v>
      </c>
      <c r="V26" s="57">
        <f t="shared" si="139"/>
        <v>0</v>
      </c>
      <c r="W26" s="57">
        <f t="shared" si="139"/>
        <v>0</v>
      </c>
      <c r="X26" s="57">
        <f t="shared" si="139"/>
        <v>0</v>
      </c>
      <c r="Y26" s="57">
        <f t="shared" si="139"/>
        <v>0</v>
      </c>
      <c r="Z26" s="57">
        <f t="shared" si="139"/>
        <v>0</v>
      </c>
      <c r="AA26" s="57">
        <f t="shared" si="139"/>
        <v>0</v>
      </c>
      <c r="AB26" s="57">
        <f t="shared" si="139"/>
        <v>0</v>
      </c>
      <c r="AC26" s="57">
        <f t="shared" si="139"/>
        <v>0</v>
      </c>
      <c r="AD26" s="57">
        <f t="shared" si="139"/>
        <v>24243.3</v>
      </c>
      <c r="AE26" s="57">
        <f t="shared" si="139"/>
        <v>0</v>
      </c>
      <c r="AF26" s="57">
        <f t="shared" si="139"/>
        <v>0</v>
      </c>
      <c r="AG26" s="57">
        <f t="shared" si="139"/>
        <v>24243.3</v>
      </c>
      <c r="AH26" s="57">
        <f t="shared" si="139"/>
        <v>0</v>
      </c>
      <c r="AI26" s="60">
        <f>AI30</f>
        <v>5894.5</v>
      </c>
      <c r="AJ26" s="60">
        <f t="shared" si="139"/>
        <v>0</v>
      </c>
      <c r="AK26" s="60">
        <f t="shared" si="139"/>
        <v>0</v>
      </c>
      <c r="AL26" s="60">
        <f>AL30</f>
        <v>5894.5</v>
      </c>
      <c r="AM26" s="57">
        <f t="shared" si="139"/>
        <v>0</v>
      </c>
      <c r="AN26" s="57">
        <f t="shared" si="139"/>
        <v>0</v>
      </c>
      <c r="AO26" s="57">
        <f t="shared" si="139"/>
        <v>0</v>
      </c>
      <c r="AP26" s="57">
        <f t="shared" si="139"/>
        <v>0</v>
      </c>
      <c r="AQ26" s="57">
        <f t="shared" si="139"/>
        <v>0</v>
      </c>
      <c r="AR26" s="57">
        <f t="shared" si="139"/>
        <v>0</v>
      </c>
      <c r="AS26" s="57">
        <f t="shared" si="139"/>
        <v>0</v>
      </c>
      <c r="AT26" s="57">
        <f t="shared" si="139"/>
        <v>0</v>
      </c>
      <c r="AU26" s="57">
        <f t="shared" si="139"/>
        <v>0</v>
      </c>
      <c r="AV26" s="57">
        <f t="shared" si="139"/>
        <v>0</v>
      </c>
      <c r="AW26" s="57">
        <f t="shared" si="139"/>
        <v>0</v>
      </c>
      <c r="AX26" s="57">
        <f t="shared" si="139"/>
        <v>0</v>
      </c>
      <c r="AY26" s="57">
        <f t="shared" si="139"/>
        <v>0</v>
      </c>
      <c r="AZ26" s="57">
        <f t="shared" si="139"/>
        <v>0</v>
      </c>
      <c r="BA26" s="57">
        <f t="shared" si="139"/>
        <v>0</v>
      </c>
      <c r="BB26" s="57">
        <f t="shared" si="139"/>
        <v>0</v>
      </c>
      <c r="BC26" s="57">
        <f t="shared" si="139"/>
        <v>0</v>
      </c>
      <c r="BD26" s="57">
        <f t="shared" si="139"/>
        <v>0</v>
      </c>
      <c r="BE26" s="57">
        <f t="shared" si="139"/>
        <v>0</v>
      </c>
      <c r="BF26" s="57">
        <f t="shared" si="139"/>
        <v>0</v>
      </c>
      <c r="BG26" s="57">
        <f t="shared" si="139"/>
        <v>0</v>
      </c>
      <c r="BH26" s="57">
        <f t="shared" si="139"/>
        <v>0</v>
      </c>
      <c r="BI26" s="57">
        <f t="shared" si="139"/>
        <v>0</v>
      </c>
      <c r="BJ26" s="57">
        <f t="shared" si="139"/>
        <v>0</v>
      </c>
      <c r="BK26" s="57">
        <f t="shared" si="139"/>
        <v>0</v>
      </c>
      <c r="BL26" s="57">
        <f t="shared" si="139"/>
        <v>0</v>
      </c>
    </row>
    <row r="27" spans="1:64" ht="49.5" x14ac:dyDescent="0.25">
      <c r="A27" s="18" t="s">
        <v>53</v>
      </c>
      <c r="B27" s="19" t="s">
        <v>55</v>
      </c>
      <c r="C27" s="20" t="s">
        <v>25</v>
      </c>
      <c r="D27" s="20" t="s">
        <v>56</v>
      </c>
      <c r="E27" s="58">
        <f t="shared" ref="E27" si="140">J27+O27+T27+Y27+AD27+AI27+AN27+AS27+AX27</f>
        <v>6809.5</v>
      </c>
      <c r="F27" s="58">
        <f t="shared" ref="F27" si="141">K27+P27+U27+Z27+AE27+AJ27+AO27+AT27+AY27</f>
        <v>0</v>
      </c>
      <c r="G27" s="58">
        <f t="shared" ref="G27:G28" si="142">L27+Q27+V27+AA27+AF27+AK27+AP27+AU27+AZ27+BE27+BJ27</f>
        <v>0</v>
      </c>
      <c r="H27" s="58">
        <f t="shared" ref="H27:H28" si="143">M27+R27+W27+AB27+AG27+AL27+AQ27+AV27+BA27+BF27+BK27</f>
        <v>6809.5</v>
      </c>
      <c r="I27" s="58">
        <f t="shared" ref="I27:I28" si="144">N27+S27+X27+AC27+AH27+AM27+AR27+AW27+BB27+BG27+BL27</f>
        <v>0</v>
      </c>
      <c r="J27" s="21">
        <f t="shared" ref="J27" si="145">M27</f>
        <v>0</v>
      </c>
      <c r="K27" s="21">
        <v>0</v>
      </c>
      <c r="L27" s="21">
        <v>0</v>
      </c>
      <c r="M27" s="59">
        <v>0</v>
      </c>
      <c r="N27" s="21">
        <v>0</v>
      </c>
      <c r="O27" s="21">
        <f t="shared" ref="O27" si="146">Q27+R27</f>
        <v>0</v>
      </c>
      <c r="P27" s="56">
        <v>0</v>
      </c>
      <c r="Q27" s="56">
        <v>0</v>
      </c>
      <c r="R27" s="56">
        <v>0</v>
      </c>
      <c r="S27" s="56">
        <v>0</v>
      </c>
      <c r="T27" s="21">
        <f t="shared" ref="T27" si="147">V27+W27</f>
        <v>0</v>
      </c>
      <c r="U27" s="56">
        <v>0</v>
      </c>
      <c r="V27" s="56">
        <v>0</v>
      </c>
      <c r="W27" s="58">
        <v>0</v>
      </c>
      <c r="X27" s="56">
        <v>0</v>
      </c>
      <c r="Y27" s="21">
        <f>AA27+AB27</f>
        <v>0</v>
      </c>
      <c r="Z27" s="56">
        <v>0</v>
      </c>
      <c r="AA27" s="58">
        <v>0</v>
      </c>
      <c r="AB27" s="58">
        <v>0</v>
      </c>
      <c r="AC27" s="56">
        <v>0</v>
      </c>
      <c r="AD27" s="21">
        <f t="shared" ref="AD27" si="148">AF27+AG27</f>
        <v>6809.5</v>
      </c>
      <c r="AE27" s="56">
        <v>0</v>
      </c>
      <c r="AF27" s="58">
        <v>0</v>
      </c>
      <c r="AG27" s="58">
        <f>5674.6+1134.9</f>
        <v>6809.5</v>
      </c>
      <c r="AH27" s="56">
        <v>0</v>
      </c>
      <c r="AI27" s="61">
        <f t="shared" ref="AI27" si="149">AK27+AL27</f>
        <v>0</v>
      </c>
      <c r="AJ27" s="62">
        <v>0</v>
      </c>
      <c r="AK27" s="62">
        <v>0</v>
      </c>
      <c r="AL27" s="62">
        <v>0</v>
      </c>
      <c r="AM27" s="56">
        <v>0</v>
      </c>
      <c r="AN27" s="21">
        <f t="shared" ref="AN27" si="150">AP27+AQ27</f>
        <v>0</v>
      </c>
      <c r="AO27" s="56">
        <v>0</v>
      </c>
      <c r="AP27" s="56">
        <v>0</v>
      </c>
      <c r="AQ27" s="56">
        <v>0</v>
      </c>
      <c r="AR27" s="56">
        <v>0</v>
      </c>
      <c r="AS27" s="21">
        <f t="shared" ref="AS27" si="151">AU27+AV27</f>
        <v>0</v>
      </c>
      <c r="AT27" s="56">
        <v>0</v>
      </c>
      <c r="AU27" s="56">
        <v>0</v>
      </c>
      <c r="AV27" s="56">
        <v>0</v>
      </c>
      <c r="AW27" s="56">
        <v>0</v>
      </c>
      <c r="AX27" s="21">
        <f t="shared" ref="AX27" si="152">AZ27+BA27</f>
        <v>0</v>
      </c>
      <c r="AY27" s="56">
        <v>0</v>
      </c>
      <c r="AZ27" s="56">
        <v>0</v>
      </c>
      <c r="BA27" s="56">
        <v>0</v>
      </c>
      <c r="BB27" s="56">
        <v>0</v>
      </c>
      <c r="BC27" s="21">
        <f t="shared" ref="BC27" si="153">BE27+BF27</f>
        <v>0</v>
      </c>
      <c r="BD27" s="56">
        <v>0</v>
      </c>
      <c r="BE27" s="56">
        <v>0</v>
      </c>
      <c r="BF27" s="56">
        <v>0</v>
      </c>
      <c r="BG27" s="56">
        <v>0</v>
      </c>
      <c r="BH27" s="21">
        <f t="shared" ref="BH27" si="154">BJ27+BK27</f>
        <v>0</v>
      </c>
      <c r="BI27" s="56">
        <v>0</v>
      </c>
      <c r="BJ27" s="56">
        <v>0</v>
      </c>
      <c r="BK27" s="56">
        <v>0</v>
      </c>
      <c r="BL27" s="56">
        <v>0</v>
      </c>
    </row>
    <row r="28" spans="1:64" ht="49.5" x14ac:dyDescent="0.25">
      <c r="A28" s="18" t="s">
        <v>62</v>
      </c>
      <c r="B28" s="19" t="s">
        <v>70</v>
      </c>
      <c r="C28" s="20" t="s">
        <v>25</v>
      </c>
      <c r="D28" s="20" t="s">
        <v>56</v>
      </c>
      <c r="E28" s="58">
        <f t="shared" ref="E28" si="155">J28+O28+T28+Y28+AD28+AI28+AN28+AS28+AX28</f>
        <v>5894.5</v>
      </c>
      <c r="F28" s="58">
        <f t="shared" ref="F28" si="156">K28+P28+U28+Z28+AE28+AJ28+AO28+AT28+AY28</f>
        <v>0</v>
      </c>
      <c r="G28" s="58">
        <f t="shared" si="142"/>
        <v>0</v>
      </c>
      <c r="H28" s="58">
        <f t="shared" si="143"/>
        <v>5894.5</v>
      </c>
      <c r="I28" s="58">
        <f t="shared" si="144"/>
        <v>0</v>
      </c>
      <c r="J28" s="21">
        <f t="shared" ref="J28" si="157">M28</f>
        <v>0</v>
      </c>
      <c r="K28" s="21">
        <v>0</v>
      </c>
      <c r="L28" s="21">
        <v>0</v>
      </c>
      <c r="M28" s="59">
        <v>0</v>
      </c>
      <c r="N28" s="21">
        <v>0</v>
      </c>
      <c r="O28" s="21">
        <f t="shared" ref="O28" si="158">Q28+R28</f>
        <v>0</v>
      </c>
      <c r="P28" s="56">
        <v>0</v>
      </c>
      <c r="Q28" s="56">
        <v>0</v>
      </c>
      <c r="R28" s="56">
        <v>0</v>
      </c>
      <c r="S28" s="56">
        <v>0</v>
      </c>
      <c r="T28" s="21">
        <f t="shared" ref="T28" si="159">V28+W28</f>
        <v>0</v>
      </c>
      <c r="U28" s="56">
        <v>0</v>
      </c>
      <c r="V28" s="56">
        <v>0</v>
      </c>
      <c r="W28" s="58">
        <v>0</v>
      </c>
      <c r="X28" s="56">
        <v>0</v>
      </c>
      <c r="Y28" s="21">
        <f>AA28+AB28</f>
        <v>0</v>
      </c>
      <c r="Z28" s="56">
        <v>0</v>
      </c>
      <c r="AA28" s="58">
        <v>0</v>
      </c>
      <c r="AB28" s="58">
        <v>0</v>
      </c>
      <c r="AC28" s="56">
        <v>0</v>
      </c>
      <c r="AD28" s="21">
        <f t="shared" ref="AD28" si="160">AF28+AG28</f>
        <v>5894.5</v>
      </c>
      <c r="AE28" s="56">
        <v>0</v>
      </c>
      <c r="AF28" s="58">
        <v>0</v>
      </c>
      <c r="AG28" s="58">
        <v>5894.5</v>
      </c>
      <c r="AH28" s="56">
        <v>0</v>
      </c>
      <c r="AI28" s="61">
        <f t="shared" ref="AI28" si="161">AK28+AL28</f>
        <v>0</v>
      </c>
      <c r="AJ28" s="62">
        <v>0</v>
      </c>
      <c r="AK28" s="62">
        <v>0</v>
      </c>
      <c r="AL28" s="62">
        <v>0</v>
      </c>
      <c r="AM28" s="56">
        <v>0</v>
      </c>
      <c r="AN28" s="21">
        <f t="shared" ref="AN28" si="162">AP28+AQ28</f>
        <v>0</v>
      </c>
      <c r="AO28" s="56">
        <v>0</v>
      </c>
      <c r="AP28" s="56">
        <v>0</v>
      </c>
      <c r="AQ28" s="56">
        <v>0</v>
      </c>
      <c r="AR28" s="56">
        <v>0</v>
      </c>
      <c r="AS28" s="21">
        <f t="shared" ref="AS28" si="163">AU28+AV28</f>
        <v>0</v>
      </c>
      <c r="AT28" s="56">
        <v>0</v>
      </c>
      <c r="AU28" s="56">
        <v>0</v>
      </c>
      <c r="AV28" s="56">
        <v>0</v>
      </c>
      <c r="AW28" s="56">
        <v>0</v>
      </c>
      <c r="AX28" s="21">
        <f t="shared" ref="AX28" si="164">AZ28+BA28</f>
        <v>0</v>
      </c>
      <c r="AY28" s="56">
        <v>0</v>
      </c>
      <c r="AZ28" s="56">
        <v>0</v>
      </c>
      <c r="BA28" s="56">
        <v>0</v>
      </c>
      <c r="BB28" s="56">
        <v>0</v>
      </c>
      <c r="BC28" s="21">
        <f t="shared" ref="BC28" si="165">BE28+BF28</f>
        <v>0</v>
      </c>
      <c r="BD28" s="56">
        <v>0</v>
      </c>
      <c r="BE28" s="56">
        <v>0</v>
      </c>
      <c r="BF28" s="56">
        <v>0</v>
      </c>
      <c r="BG28" s="56">
        <v>0</v>
      </c>
      <c r="BH28" s="21">
        <f t="shared" ref="BH28" si="166">BJ28+BK28</f>
        <v>0</v>
      </c>
      <c r="BI28" s="56">
        <v>0</v>
      </c>
      <c r="BJ28" s="56">
        <v>0</v>
      </c>
      <c r="BK28" s="56">
        <v>0</v>
      </c>
      <c r="BL28" s="56">
        <v>0</v>
      </c>
    </row>
    <row r="29" spans="1:64" ht="49.5" x14ac:dyDescent="0.25">
      <c r="A29" s="18" t="s">
        <v>81</v>
      </c>
      <c r="B29" s="19" t="s">
        <v>82</v>
      </c>
      <c r="C29" s="20" t="s">
        <v>25</v>
      </c>
      <c r="D29" s="20" t="s">
        <v>56</v>
      </c>
      <c r="E29" s="58">
        <f t="shared" ref="E29" si="167">J29+O29+T29+Y29+AD29+AI29+AN29+AS29+AX29</f>
        <v>11539.3</v>
      </c>
      <c r="F29" s="58">
        <f t="shared" ref="F29" si="168">K29+P29+U29+Z29+AE29+AJ29+AO29+AT29+AY29</f>
        <v>0</v>
      </c>
      <c r="G29" s="58">
        <f t="shared" ref="G29" si="169">L29+Q29+V29+AA29+AF29+AK29+AP29+AU29+AZ29+BE29+BJ29</f>
        <v>0</v>
      </c>
      <c r="H29" s="58">
        <f t="shared" ref="H29" si="170">M29+R29+W29+AB29+AG29+AL29+AQ29+AV29+BA29+BF29+BK29</f>
        <v>11539.3</v>
      </c>
      <c r="I29" s="58">
        <f t="shared" ref="I29" si="171">N29+S29+X29+AC29+AH29+AM29+AR29+AW29+BB29+BG29+BL29</f>
        <v>0</v>
      </c>
      <c r="J29" s="21">
        <f t="shared" ref="J29" si="172">M29</f>
        <v>0</v>
      </c>
      <c r="K29" s="21">
        <v>0</v>
      </c>
      <c r="L29" s="21">
        <v>0</v>
      </c>
      <c r="M29" s="59">
        <v>0</v>
      </c>
      <c r="N29" s="21">
        <v>0</v>
      </c>
      <c r="O29" s="21">
        <f t="shared" ref="O29" si="173">Q29+R29</f>
        <v>0</v>
      </c>
      <c r="P29" s="56">
        <v>0</v>
      </c>
      <c r="Q29" s="56">
        <v>0</v>
      </c>
      <c r="R29" s="56">
        <v>0</v>
      </c>
      <c r="S29" s="56">
        <v>0</v>
      </c>
      <c r="T29" s="21">
        <f t="shared" ref="T29" si="174">V29+W29</f>
        <v>0</v>
      </c>
      <c r="U29" s="56">
        <v>0</v>
      </c>
      <c r="V29" s="56">
        <v>0</v>
      </c>
      <c r="W29" s="58">
        <v>0</v>
      </c>
      <c r="X29" s="56">
        <v>0</v>
      </c>
      <c r="Y29" s="21">
        <f>AA29+AB29</f>
        <v>0</v>
      </c>
      <c r="Z29" s="56">
        <v>0</v>
      </c>
      <c r="AA29" s="58">
        <v>0</v>
      </c>
      <c r="AB29" s="58">
        <v>0</v>
      </c>
      <c r="AC29" s="56">
        <v>0</v>
      </c>
      <c r="AD29" s="21">
        <f t="shared" ref="AD29" si="175">AF29+AG29</f>
        <v>11539.3</v>
      </c>
      <c r="AE29" s="56">
        <v>0</v>
      </c>
      <c r="AF29" s="58">
        <v>0</v>
      </c>
      <c r="AG29" s="58">
        <v>11539.3</v>
      </c>
      <c r="AH29" s="56">
        <v>0</v>
      </c>
      <c r="AI29" s="61">
        <f t="shared" ref="AI29" si="176">AK29+AL29</f>
        <v>0</v>
      </c>
      <c r="AJ29" s="62">
        <v>0</v>
      </c>
      <c r="AK29" s="62">
        <v>0</v>
      </c>
      <c r="AL29" s="62">
        <v>0</v>
      </c>
      <c r="AM29" s="56">
        <v>0</v>
      </c>
      <c r="AN29" s="21">
        <f t="shared" ref="AN29" si="177">AP29+AQ29</f>
        <v>0</v>
      </c>
      <c r="AO29" s="56">
        <v>0</v>
      </c>
      <c r="AP29" s="56">
        <v>0</v>
      </c>
      <c r="AQ29" s="56">
        <v>0</v>
      </c>
      <c r="AR29" s="56">
        <v>0</v>
      </c>
      <c r="AS29" s="21">
        <f t="shared" ref="AS29" si="178">AU29+AV29</f>
        <v>0</v>
      </c>
      <c r="AT29" s="56">
        <v>0</v>
      </c>
      <c r="AU29" s="56">
        <v>0</v>
      </c>
      <c r="AV29" s="56">
        <v>0</v>
      </c>
      <c r="AW29" s="56">
        <v>0</v>
      </c>
      <c r="AX29" s="21">
        <f t="shared" ref="AX29" si="179">AZ29+BA29</f>
        <v>0</v>
      </c>
      <c r="AY29" s="56">
        <v>0</v>
      </c>
      <c r="AZ29" s="56">
        <v>0</v>
      </c>
      <c r="BA29" s="56">
        <v>0</v>
      </c>
      <c r="BB29" s="56">
        <v>0</v>
      </c>
      <c r="BC29" s="21">
        <f t="shared" ref="BC29" si="180">BE29+BF29</f>
        <v>0</v>
      </c>
      <c r="BD29" s="56">
        <v>0</v>
      </c>
      <c r="BE29" s="56">
        <v>0</v>
      </c>
      <c r="BF29" s="56">
        <v>0</v>
      </c>
      <c r="BG29" s="56">
        <v>0</v>
      </c>
      <c r="BH29" s="21">
        <f t="shared" ref="BH29" si="181">BJ29+BK29</f>
        <v>0</v>
      </c>
      <c r="BI29" s="56">
        <v>0</v>
      </c>
      <c r="BJ29" s="56">
        <v>0</v>
      </c>
      <c r="BK29" s="56">
        <v>0</v>
      </c>
      <c r="BL29" s="56">
        <v>0</v>
      </c>
    </row>
    <row r="30" spans="1:64" s="79" customFormat="1" ht="65.25" customHeight="1" x14ac:dyDescent="0.25">
      <c r="A30" s="71" t="s">
        <v>88</v>
      </c>
      <c r="B30" s="72" t="s">
        <v>89</v>
      </c>
      <c r="C30" s="73" t="s">
        <v>25</v>
      </c>
      <c r="D30" s="73" t="s">
        <v>56</v>
      </c>
      <c r="E30" s="85">
        <f>H30</f>
        <v>5894.5</v>
      </c>
      <c r="F30" s="85"/>
      <c r="G30" s="85"/>
      <c r="H30" s="85">
        <f>AL30</f>
        <v>5894.5</v>
      </c>
      <c r="I30" s="74"/>
      <c r="J30" s="75"/>
      <c r="K30" s="75"/>
      <c r="L30" s="75"/>
      <c r="M30" s="76"/>
      <c r="N30" s="75"/>
      <c r="O30" s="75"/>
      <c r="P30" s="77"/>
      <c r="Q30" s="77"/>
      <c r="R30" s="77"/>
      <c r="S30" s="77"/>
      <c r="T30" s="75"/>
      <c r="U30" s="77"/>
      <c r="V30" s="77"/>
      <c r="W30" s="74"/>
      <c r="X30" s="77"/>
      <c r="Y30" s="75"/>
      <c r="Z30" s="77"/>
      <c r="AA30" s="74"/>
      <c r="AB30" s="74"/>
      <c r="AC30" s="77"/>
      <c r="AD30" s="75"/>
      <c r="AE30" s="77"/>
      <c r="AF30" s="74"/>
      <c r="AG30" s="74"/>
      <c r="AH30" s="77"/>
      <c r="AI30" s="68">
        <f>AL30</f>
        <v>5894.5</v>
      </c>
      <c r="AJ30" s="86"/>
      <c r="AK30" s="86"/>
      <c r="AL30" s="85">
        <v>5894.5</v>
      </c>
      <c r="AM30" s="77"/>
      <c r="AN30" s="75"/>
      <c r="AO30" s="77"/>
      <c r="AP30" s="77"/>
      <c r="AQ30" s="77"/>
      <c r="AR30" s="77"/>
      <c r="AS30" s="75"/>
      <c r="AT30" s="77"/>
      <c r="AU30" s="77"/>
      <c r="AV30" s="77"/>
      <c r="AW30" s="77"/>
      <c r="AX30" s="75"/>
      <c r="AY30" s="77"/>
      <c r="AZ30" s="77"/>
      <c r="BA30" s="77"/>
      <c r="BB30" s="77"/>
      <c r="BC30" s="75"/>
      <c r="BD30" s="77"/>
      <c r="BE30" s="77"/>
      <c r="BF30" s="77"/>
      <c r="BG30" s="77"/>
      <c r="BH30" s="75"/>
      <c r="BI30" s="77"/>
      <c r="BJ30" s="77"/>
      <c r="BK30" s="77"/>
      <c r="BL30" s="77"/>
    </row>
    <row r="31" spans="1:64" s="46" customFormat="1" ht="27" customHeight="1" x14ac:dyDescent="0.25">
      <c r="A31" s="45" t="s">
        <v>63</v>
      </c>
      <c r="B31" s="111" t="s">
        <v>65</v>
      </c>
      <c r="C31" s="112"/>
      <c r="D31" s="113"/>
      <c r="E31" s="57">
        <f>SUM(E32:E34)</f>
        <v>122057</v>
      </c>
      <c r="F31" s="57">
        <f t="shared" ref="F31:I31" si="182">SUM(F32:F34)</f>
        <v>0</v>
      </c>
      <c r="G31" s="57">
        <f t="shared" si="182"/>
        <v>0</v>
      </c>
      <c r="H31" s="57">
        <f t="shared" si="182"/>
        <v>120836.3</v>
      </c>
      <c r="I31" s="57">
        <f t="shared" si="182"/>
        <v>1220.7</v>
      </c>
      <c r="J31" s="57">
        <f t="shared" ref="J31:BL31" si="183">SUM(J32:J34)</f>
        <v>0</v>
      </c>
      <c r="K31" s="57">
        <f t="shared" si="183"/>
        <v>0</v>
      </c>
      <c r="L31" s="57">
        <f t="shared" si="183"/>
        <v>0</v>
      </c>
      <c r="M31" s="57">
        <f t="shared" si="183"/>
        <v>0</v>
      </c>
      <c r="N31" s="57">
        <f t="shared" si="183"/>
        <v>0</v>
      </c>
      <c r="O31" s="57">
        <f t="shared" si="183"/>
        <v>0</v>
      </c>
      <c r="P31" s="57">
        <f t="shared" si="183"/>
        <v>0</v>
      </c>
      <c r="Q31" s="57">
        <f t="shared" si="183"/>
        <v>0</v>
      </c>
      <c r="R31" s="57">
        <f t="shared" si="183"/>
        <v>0</v>
      </c>
      <c r="S31" s="57">
        <f t="shared" si="183"/>
        <v>0</v>
      </c>
      <c r="T31" s="57">
        <f t="shared" si="183"/>
        <v>0</v>
      </c>
      <c r="U31" s="57">
        <f t="shared" si="183"/>
        <v>0</v>
      </c>
      <c r="V31" s="57">
        <f t="shared" si="183"/>
        <v>0</v>
      </c>
      <c r="W31" s="57">
        <f t="shared" si="183"/>
        <v>0</v>
      </c>
      <c r="X31" s="57">
        <f t="shared" si="183"/>
        <v>0</v>
      </c>
      <c r="Y31" s="57">
        <f t="shared" si="183"/>
        <v>0</v>
      </c>
      <c r="Z31" s="57">
        <f t="shared" si="183"/>
        <v>0</v>
      </c>
      <c r="AA31" s="57">
        <f t="shared" si="183"/>
        <v>0</v>
      </c>
      <c r="AB31" s="57">
        <f t="shared" si="183"/>
        <v>0</v>
      </c>
      <c r="AC31" s="57">
        <f t="shared" si="183"/>
        <v>0</v>
      </c>
      <c r="AD31" s="57">
        <f t="shared" si="183"/>
        <v>71761.7</v>
      </c>
      <c r="AE31" s="57">
        <f t="shared" si="183"/>
        <v>0</v>
      </c>
      <c r="AF31" s="57">
        <f t="shared" si="183"/>
        <v>0</v>
      </c>
      <c r="AG31" s="57">
        <f t="shared" si="183"/>
        <v>71044</v>
      </c>
      <c r="AH31" s="57">
        <f t="shared" si="183"/>
        <v>717.7</v>
      </c>
      <c r="AI31" s="57">
        <f>SUM(AI32:AI34)</f>
        <v>50295.3</v>
      </c>
      <c r="AJ31" s="57">
        <f t="shared" si="183"/>
        <v>0</v>
      </c>
      <c r="AK31" s="57">
        <f t="shared" si="183"/>
        <v>0</v>
      </c>
      <c r="AL31" s="57">
        <f>SUM(AL32:AL34)</f>
        <v>49792.3</v>
      </c>
      <c r="AM31" s="57">
        <f>SUM(AM32:AM34)</f>
        <v>503</v>
      </c>
      <c r="AN31" s="57">
        <f t="shared" si="183"/>
        <v>0</v>
      </c>
      <c r="AO31" s="57">
        <f t="shared" si="183"/>
        <v>0</v>
      </c>
      <c r="AP31" s="57">
        <f t="shared" si="183"/>
        <v>0</v>
      </c>
      <c r="AQ31" s="57">
        <f t="shared" si="183"/>
        <v>0</v>
      </c>
      <c r="AR31" s="57">
        <f t="shared" si="183"/>
        <v>0</v>
      </c>
      <c r="AS31" s="57">
        <f t="shared" si="183"/>
        <v>0</v>
      </c>
      <c r="AT31" s="57">
        <f t="shared" si="183"/>
        <v>0</v>
      </c>
      <c r="AU31" s="57">
        <f t="shared" si="183"/>
        <v>0</v>
      </c>
      <c r="AV31" s="57">
        <f t="shared" si="183"/>
        <v>0</v>
      </c>
      <c r="AW31" s="57">
        <f t="shared" si="183"/>
        <v>0</v>
      </c>
      <c r="AX31" s="57">
        <f t="shared" si="183"/>
        <v>0</v>
      </c>
      <c r="AY31" s="57">
        <f t="shared" si="183"/>
        <v>0</v>
      </c>
      <c r="AZ31" s="57">
        <f t="shared" si="183"/>
        <v>0</v>
      </c>
      <c r="BA31" s="57">
        <f t="shared" si="183"/>
        <v>0</v>
      </c>
      <c r="BB31" s="57">
        <f t="shared" si="183"/>
        <v>0</v>
      </c>
      <c r="BC31" s="57">
        <f t="shared" si="183"/>
        <v>0</v>
      </c>
      <c r="BD31" s="57">
        <f t="shared" si="183"/>
        <v>0</v>
      </c>
      <c r="BE31" s="57">
        <f t="shared" si="183"/>
        <v>0</v>
      </c>
      <c r="BF31" s="57">
        <f t="shared" si="183"/>
        <v>0</v>
      </c>
      <c r="BG31" s="57">
        <f t="shared" si="183"/>
        <v>0</v>
      </c>
      <c r="BH31" s="57">
        <f t="shared" si="183"/>
        <v>0</v>
      </c>
      <c r="BI31" s="57">
        <f t="shared" si="183"/>
        <v>0</v>
      </c>
      <c r="BJ31" s="57">
        <f t="shared" si="183"/>
        <v>0</v>
      </c>
      <c r="BK31" s="57">
        <f t="shared" si="183"/>
        <v>0</v>
      </c>
      <c r="BL31" s="57">
        <f t="shared" si="183"/>
        <v>0</v>
      </c>
    </row>
    <row r="32" spans="1:64" ht="49.5" x14ac:dyDescent="0.25">
      <c r="A32" s="18" t="s">
        <v>64</v>
      </c>
      <c r="B32" s="19" t="s">
        <v>66</v>
      </c>
      <c r="C32" s="20" t="s">
        <v>25</v>
      </c>
      <c r="D32" s="20" t="s">
        <v>60</v>
      </c>
      <c r="E32" s="58">
        <f t="shared" ref="E32" si="184">J32+O32+T32+Y32+AD32+AI32+AN32+AS32+AX32</f>
        <v>37550</v>
      </c>
      <c r="F32" s="58">
        <f t="shared" ref="F32" si="185">K32+P32+U32+Z32+AE32+AJ32+AO32+AT32+AY32</f>
        <v>0</v>
      </c>
      <c r="G32" s="58">
        <f t="shared" ref="G32:G33" si="186">L32+Q32+V32+AA32+AF32+AK32+AP32+AU32+AZ32+BE32+BJ32</f>
        <v>0</v>
      </c>
      <c r="H32" s="58">
        <f t="shared" ref="H32:H33" si="187">M32+R32+W32+AB32+AG32+AL32+AQ32+AV32+BA32+BF32+BK32</f>
        <v>37174.5</v>
      </c>
      <c r="I32" s="58">
        <f t="shared" ref="I32:I33" si="188">N32+S32+X32+AC32+AH32+AM32+AR32+AW32+BB32+BG32+BL32</f>
        <v>375.5</v>
      </c>
      <c r="J32" s="21">
        <f t="shared" ref="J32" si="189">M32</f>
        <v>0</v>
      </c>
      <c r="K32" s="21">
        <v>0</v>
      </c>
      <c r="L32" s="21">
        <v>0</v>
      </c>
      <c r="M32" s="59">
        <v>0</v>
      </c>
      <c r="N32" s="21">
        <v>0</v>
      </c>
      <c r="O32" s="21">
        <f t="shared" ref="O32" si="190">Q32+R32</f>
        <v>0</v>
      </c>
      <c r="P32" s="56">
        <v>0</v>
      </c>
      <c r="Q32" s="56">
        <v>0</v>
      </c>
      <c r="R32" s="56">
        <v>0</v>
      </c>
      <c r="S32" s="56">
        <v>0</v>
      </c>
      <c r="T32" s="21">
        <f t="shared" ref="T32" si="191">V32+W32</f>
        <v>0</v>
      </c>
      <c r="U32" s="56">
        <v>0</v>
      </c>
      <c r="V32" s="56">
        <v>0</v>
      </c>
      <c r="W32" s="58">
        <v>0</v>
      </c>
      <c r="X32" s="56">
        <v>0</v>
      </c>
      <c r="Y32" s="21">
        <f>AA32+AB32</f>
        <v>0</v>
      </c>
      <c r="Z32" s="56">
        <v>0</v>
      </c>
      <c r="AA32" s="58">
        <v>0</v>
      </c>
      <c r="AB32" s="58">
        <v>0</v>
      </c>
      <c r="AC32" s="56">
        <v>0</v>
      </c>
      <c r="AD32" s="21">
        <f>SUM(AF32:AH32)</f>
        <v>37550</v>
      </c>
      <c r="AE32" s="56">
        <v>0</v>
      </c>
      <c r="AF32" s="58">
        <v>0</v>
      </c>
      <c r="AG32" s="58">
        <f>18364.5+18810</f>
        <v>37174.5</v>
      </c>
      <c r="AH32" s="58">
        <f>185.5+190</f>
        <v>375.5</v>
      </c>
      <c r="AI32" s="21">
        <f t="shared" ref="AI32" si="192">AK32+AL32</f>
        <v>0</v>
      </c>
      <c r="AJ32" s="56">
        <v>0</v>
      </c>
      <c r="AK32" s="56">
        <v>0</v>
      </c>
      <c r="AL32" s="56">
        <v>0</v>
      </c>
      <c r="AM32" s="56">
        <v>0</v>
      </c>
      <c r="AN32" s="21">
        <f t="shared" ref="AN32" si="193">AP32+AQ32</f>
        <v>0</v>
      </c>
      <c r="AO32" s="56">
        <v>0</v>
      </c>
      <c r="AP32" s="56">
        <v>0</v>
      </c>
      <c r="AQ32" s="56">
        <v>0</v>
      </c>
      <c r="AR32" s="56">
        <v>0</v>
      </c>
      <c r="AS32" s="21">
        <f t="shared" ref="AS32" si="194">AU32+AV32</f>
        <v>0</v>
      </c>
      <c r="AT32" s="56">
        <v>0</v>
      </c>
      <c r="AU32" s="56">
        <v>0</v>
      </c>
      <c r="AV32" s="56">
        <v>0</v>
      </c>
      <c r="AW32" s="56">
        <v>0</v>
      </c>
      <c r="AX32" s="21">
        <f t="shared" ref="AX32" si="195">AZ32+BA32</f>
        <v>0</v>
      </c>
      <c r="AY32" s="56">
        <v>0</v>
      </c>
      <c r="AZ32" s="56">
        <v>0</v>
      </c>
      <c r="BA32" s="56">
        <v>0</v>
      </c>
      <c r="BB32" s="56">
        <v>0</v>
      </c>
      <c r="BC32" s="21">
        <f t="shared" ref="BC32" si="196">BE32+BF32</f>
        <v>0</v>
      </c>
      <c r="BD32" s="56">
        <v>0</v>
      </c>
      <c r="BE32" s="56">
        <v>0</v>
      </c>
      <c r="BF32" s="56">
        <v>0</v>
      </c>
      <c r="BG32" s="56">
        <v>0</v>
      </c>
      <c r="BH32" s="21">
        <f t="shared" ref="BH32" si="197">BJ32+BK32</f>
        <v>0</v>
      </c>
      <c r="BI32" s="56">
        <v>0</v>
      </c>
      <c r="BJ32" s="56">
        <v>0</v>
      </c>
      <c r="BK32" s="56">
        <v>0</v>
      </c>
      <c r="BL32" s="56">
        <v>0</v>
      </c>
    </row>
    <row r="33" spans="1:64" ht="33" x14ac:dyDescent="0.25">
      <c r="A33" s="18" t="s">
        <v>68</v>
      </c>
      <c r="B33" s="19" t="s">
        <v>85</v>
      </c>
      <c r="C33" s="20" t="s">
        <v>25</v>
      </c>
      <c r="D33" s="20" t="s">
        <v>60</v>
      </c>
      <c r="E33" s="58">
        <f t="shared" ref="E33" si="198">J33+O33+T33+Y33+AD33+AI33+AN33+AS33+AX33</f>
        <v>34211.699999999997</v>
      </c>
      <c r="F33" s="58">
        <f t="shared" ref="F33" si="199">K33+P33+U33+Z33+AE33+AJ33+AO33+AT33+AY33</f>
        <v>0</v>
      </c>
      <c r="G33" s="58">
        <f t="shared" si="186"/>
        <v>0</v>
      </c>
      <c r="H33" s="58">
        <f t="shared" si="187"/>
        <v>33869.5</v>
      </c>
      <c r="I33" s="58">
        <f t="shared" si="188"/>
        <v>342.2</v>
      </c>
      <c r="J33" s="21">
        <f t="shared" ref="J33" si="200">M33</f>
        <v>0</v>
      </c>
      <c r="K33" s="21">
        <v>0</v>
      </c>
      <c r="L33" s="21">
        <v>0</v>
      </c>
      <c r="M33" s="59">
        <v>0</v>
      </c>
      <c r="N33" s="21">
        <v>0</v>
      </c>
      <c r="O33" s="21">
        <f t="shared" ref="O33" si="201">Q33+R33</f>
        <v>0</v>
      </c>
      <c r="P33" s="56">
        <v>0</v>
      </c>
      <c r="Q33" s="56">
        <v>0</v>
      </c>
      <c r="R33" s="56">
        <v>0</v>
      </c>
      <c r="S33" s="56">
        <v>0</v>
      </c>
      <c r="T33" s="21">
        <f t="shared" ref="T33" si="202">V33+W33</f>
        <v>0</v>
      </c>
      <c r="U33" s="56">
        <v>0</v>
      </c>
      <c r="V33" s="56">
        <v>0</v>
      </c>
      <c r="W33" s="58">
        <v>0</v>
      </c>
      <c r="X33" s="56">
        <v>0</v>
      </c>
      <c r="Y33" s="21">
        <f>AA33+AB33</f>
        <v>0</v>
      </c>
      <c r="Z33" s="56">
        <v>0</v>
      </c>
      <c r="AA33" s="58">
        <v>0</v>
      </c>
      <c r="AB33" s="58">
        <v>0</v>
      </c>
      <c r="AC33" s="56">
        <v>0</v>
      </c>
      <c r="AD33" s="21">
        <f>SUM(AF33:AH33)</f>
        <v>34211.699999999997</v>
      </c>
      <c r="AE33" s="56">
        <v>0</v>
      </c>
      <c r="AF33" s="58">
        <v>0</v>
      </c>
      <c r="AG33" s="58">
        <f>23768.4+10679.1-578</f>
        <v>33869.5</v>
      </c>
      <c r="AH33" s="58">
        <f>240+108-5.8</f>
        <v>342.2</v>
      </c>
      <c r="AI33" s="21">
        <f t="shared" ref="AI33" si="203">AK33+AL33</f>
        <v>0</v>
      </c>
      <c r="AJ33" s="56">
        <v>0</v>
      </c>
      <c r="AK33" s="56">
        <v>0</v>
      </c>
      <c r="AL33" s="56">
        <v>0</v>
      </c>
      <c r="AM33" s="56">
        <v>0</v>
      </c>
      <c r="AN33" s="21">
        <f t="shared" ref="AN33:AN34" si="204">AP33+AQ33</f>
        <v>0</v>
      </c>
      <c r="AO33" s="56">
        <v>0</v>
      </c>
      <c r="AP33" s="56">
        <v>0</v>
      </c>
      <c r="AQ33" s="56">
        <v>0</v>
      </c>
      <c r="AR33" s="56">
        <v>0</v>
      </c>
      <c r="AS33" s="21">
        <f t="shared" ref="AS33" si="205">AU33+AV33</f>
        <v>0</v>
      </c>
      <c r="AT33" s="56">
        <v>0</v>
      </c>
      <c r="AU33" s="56">
        <v>0</v>
      </c>
      <c r="AV33" s="56">
        <v>0</v>
      </c>
      <c r="AW33" s="56">
        <v>0</v>
      </c>
      <c r="AX33" s="21">
        <f t="shared" ref="AX33" si="206">AZ33+BA33</f>
        <v>0</v>
      </c>
      <c r="AY33" s="56">
        <v>0</v>
      </c>
      <c r="AZ33" s="56">
        <v>0</v>
      </c>
      <c r="BA33" s="56">
        <v>0</v>
      </c>
      <c r="BB33" s="56">
        <v>0</v>
      </c>
      <c r="BC33" s="21">
        <f t="shared" ref="BC33" si="207">BE33+BF33</f>
        <v>0</v>
      </c>
      <c r="BD33" s="56">
        <v>0</v>
      </c>
      <c r="BE33" s="56">
        <v>0</v>
      </c>
      <c r="BF33" s="56">
        <v>0</v>
      </c>
      <c r="BG33" s="56">
        <v>0</v>
      </c>
      <c r="BH33" s="21">
        <f t="shared" ref="BH33" si="208">BJ33+BK33</f>
        <v>0</v>
      </c>
      <c r="BI33" s="56">
        <v>0</v>
      </c>
      <c r="BJ33" s="56">
        <v>0</v>
      </c>
      <c r="BK33" s="56">
        <v>0</v>
      </c>
      <c r="BL33" s="56">
        <v>0</v>
      </c>
    </row>
    <row r="34" spans="1:64" s="79" customFormat="1" ht="49.5" x14ac:dyDescent="0.25">
      <c r="A34" s="71" t="s">
        <v>83</v>
      </c>
      <c r="B34" s="72" t="s">
        <v>84</v>
      </c>
      <c r="C34" s="73" t="s">
        <v>25</v>
      </c>
      <c r="D34" s="73" t="s">
        <v>60</v>
      </c>
      <c r="E34" s="74">
        <f t="shared" ref="E34" si="209">J34+O34+T34+Y34+AD34+AI34+AN34+AS34+AX34</f>
        <v>50295.3</v>
      </c>
      <c r="F34" s="74">
        <f t="shared" ref="F34" si="210">K34+P34+U34+Z34+AE34+AJ34+AO34+AT34+AY34</f>
        <v>0</v>
      </c>
      <c r="G34" s="74">
        <f t="shared" ref="G34" si="211">L34+Q34+V34+AA34+AF34+AK34+AP34+AU34+AZ34+BE34+BJ34</f>
        <v>0</v>
      </c>
      <c r="H34" s="74">
        <f t="shared" ref="H34" si="212">M34+R34+W34+AB34+AG34+AL34+AQ34+AV34+BA34+BF34+BK34</f>
        <v>49792.3</v>
      </c>
      <c r="I34" s="74">
        <f t="shared" ref="I34" si="213">N34+S34+X34+AC34+AH34+AM34+AR34+AW34+BB34+BG34+BL34</f>
        <v>503</v>
      </c>
      <c r="J34" s="75">
        <f t="shared" ref="J34" si="214">M34</f>
        <v>0</v>
      </c>
      <c r="K34" s="75">
        <v>0</v>
      </c>
      <c r="L34" s="75">
        <v>0</v>
      </c>
      <c r="M34" s="76">
        <v>0</v>
      </c>
      <c r="N34" s="75">
        <v>0</v>
      </c>
      <c r="O34" s="75">
        <f t="shared" ref="O34" si="215">Q34+R34</f>
        <v>0</v>
      </c>
      <c r="P34" s="77">
        <v>0</v>
      </c>
      <c r="Q34" s="77">
        <v>0</v>
      </c>
      <c r="R34" s="77">
        <v>0</v>
      </c>
      <c r="S34" s="77">
        <v>0</v>
      </c>
      <c r="T34" s="75">
        <f t="shared" ref="T34" si="216">V34+W34</f>
        <v>0</v>
      </c>
      <c r="U34" s="77">
        <v>0</v>
      </c>
      <c r="V34" s="77">
        <v>0</v>
      </c>
      <c r="W34" s="74">
        <v>0</v>
      </c>
      <c r="X34" s="77">
        <v>0</v>
      </c>
      <c r="Y34" s="75">
        <f>AA34+AB34</f>
        <v>0</v>
      </c>
      <c r="Z34" s="77">
        <v>0</v>
      </c>
      <c r="AA34" s="74">
        <v>0</v>
      </c>
      <c r="AB34" s="74">
        <v>0</v>
      </c>
      <c r="AC34" s="77">
        <v>0</v>
      </c>
      <c r="AD34" s="75">
        <f>SUM(AF34:AH34)</f>
        <v>0</v>
      </c>
      <c r="AE34" s="77">
        <v>0</v>
      </c>
      <c r="AF34" s="74">
        <v>0</v>
      </c>
      <c r="AG34" s="74">
        <v>0</v>
      </c>
      <c r="AH34" s="74">
        <v>0</v>
      </c>
      <c r="AI34" s="75">
        <f>AK34+AL34+AM34</f>
        <v>50295.3</v>
      </c>
      <c r="AJ34" s="77">
        <v>0</v>
      </c>
      <c r="AK34" s="77">
        <v>0</v>
      </c>
      <c r="AL34" s="74">
        <v>49792.3</v>
      </c>
      <c r="AM34" s="74">
        <v>503</v>
      </c>
      <c r="AN34" s="75">
        <f t="shared" si="204"/>
        <v>0</v>
      </c>
      <c r="AO34" s="77">
        <v>0</v>
      </c>
      <c r="AP34" s="74">
        <v>0</v>
      </c>
      <c r="AQ34" s="77">
        <v>0</v>
      </c>
      <c r="AR34" s="77">
        <v>0</v>
      </c>
      <c r="AS34" s="75">
        <f t="shared" ref="AS34" si="217">AU34+AV34</f>
        <v>0</v>
      </c>
      <c r="AT34" s="77">
        <v>0</v>
      </c>
      <c r="AU34" s="77">
        <v>0</v>
      </c>
      <c r="AV34" s="77">
        <v>0</v>
      </c>
      <c r="AW34" s="77">
        <v>0</v>
      </c>
      <c r="AX34" s="75">
        <f t="shared" ref="AX34" si="218">AZ34+BA34</f>
        <v>0</v>
      </c>
      <c r="AY34" s="77">
        <v>0</v>
      </c>
      <c r="AZ34" s="77">
        <v>0</v>
      </c>
      <c r="BA34" s="77">
        <v>0</v>
      </c>
      <c r="BB34" s="77">
        <v>0</v>
      </c>
      <c r="BC34" s="75">
        <f t="shared" ref="BC34" si="219">BE34+BF34</f>
        <v>0</v>
      </c>
      <c r="BD34" s="77">
        <v>0</v>
      </c>
      <c r="BE34" s="77">
        <v>0</v>
      </c>
      <c r="BF34" s="77">
        <v>0</v>
      </c>
      <c r="BG34" s="77">
        <v>0</v>
      </c>
      <c r="BH34" s="75">
        <f t="shared" ref="BH34" si="220">BJ34+BK34</f>
        <v>0</v>
      </c>
      <c r="BI34" s="77">
        <v>0</v>
      </c>
      <c r="BJ34" s="77">
        <v>0</v>
      </c>
      <c r="BK34" s="77">
        <v>0</v>
      </c>
      <c r="BL34" s="77">
        <v>0</v>
      </c>
    </row>
    <row r="35" spans="1:64" s="46" customFormat="1" ht="27" customHeight="1" x14ac:dyDescent="0.25">
      <c r="A35" s="47" t="s">
        <v>78</v>
      </c>
      <c r="B35" s="114" t="s">
        <v>77</v>
      </c>
      <c r="C35" s="115"/>
      <c r="D35" s="116"/>
      <c r="E35" s="63">
        <f>SUM(E36)</f>
        <v>240288.5</v>
      </c>
      <c r="F35" s="63">
        <f t="shared" ref="F35:BL35" si="221">SUM(F36)</f>
        <v>0</v>
      </c>
      <c r="G35" s="63">
        <f t="shared" si="221"/>
        <v>0</v>
      </c>
      <c r="H35" s="63">
        <f t="shared" si="221"/>
        <v>240288.5</v>
      </c>
      <c r="I35" s="63">
        <f t="shared" si="221"/>
        <v>0</v>
      </c>
      <c r="J35" s="63">
        <f t="shared" si="221"/>
        <v>0</v>
      </c>
      <c r="K35" s="63">
        <f t="shared" si="221"/>
        <v>0</v>
      </c>
      <c r="L35" s="63">
        <f t="shared" si="221"/>
        <v>0</v>
      </c>
      <c r="M35" s="63">
        <f t="shared" si="221"/>
        <v>0</v>
      </c>
      <c r="N35" s="63">
        <f t="shared" si="221"/>
        <v>0</v>
      </c>
      <c r="O35" s="63">
        <f t="shared" si="221"/>
        <v>0</v>
      </c>
      <c r="P35" s="63">
        <f t="shared" si="221"/>
        <v>0</v>
      </c>
      <c r="Q35" s="63">
        <f t="shared" si="221"/>
        <v>0</v>
      </c>
      <c r="R35" s="63">
        <f t="shared" si="221"/>
        <v>0</v>
      </c>
      <c r="S35" s="63">
        <f t="shared" si="221"/>
        <v>0</v>
      </c>
      <c r="T35" s="63">
        <f t="shared" si="221"/>
        <v>0</v>
      </c>
      <c r="U35" s="63">
        <f t="shared" si="221"/>
        <v>0</v>
      </c>
      <c r="V35" s="63">
        <f t="shared" si="221"/>
        <v>0</v>
      </c>
      <c r="W35" s="63">
        <f t="shared" si="221"/>
        <v>0</v>
      </c>
      <c r="X35" s="63">
        <f t="shared" si="221"/>
        <v>0</v>
      </c>
      <c r="Y35" s="63">
        <f t="shared" si="221"/>
        <v>0</v>
      </c>
      <c r="Z35" s="63">
        <f t="shared" si="221"/>
        <v>0</v>
      </c>
      <c r="AA35" s="63">
        <f t="shared" si="221"/>
        <v>0</v>
      </c>
      <c r="AB35" s="63">
        <f t="shared" si="221"/>
        <v>0</v>
      </c>
      <c r="AC35" s="63">
        <f t="shared" si="221"/>
        <v>0</v>
      </c>
      <c r="AD35" s="63">
        <f t="shared" si="221"/>
        <v>0</v>
      </c>
      <c r="AE35" s="63">
        <f t="shared" si="221"/>
        <v>0</v>
      </c>
      <c r="AF35" s="63">
        <f t="shared" si="221"/>
        <v>0</v>
      </c>
      <c r="AG35" s="63">
        <f t="shared" si="221"/>
        <v>0</v>
      </c>
      <c r="AH35" s="63">
        <f t="shared" si="221"/>
        <v>0</v>
      </c>
      <c r="AI35" s="63">
        <f t="shared" si="221"/>
        <v>40288.5</v>
      </c>
      <c r="AJ35" s="63">
        <f t="shared" si="221"/>
        <v>0</v>
      </c>
      <c r="AK35" s="63">
        <f t="shared" si="221"/>
        <v>0</v>
      </c>
      <c r="AL35" s="63">
        <f t="shared" si="221"/>
        <v>40288.5</v>
      </c>
      <c r="AM35" s="63">
        <f t="shared" si="221"/>
        <v>0</v>
      </c>
      <c r="AN35" s="63">
        <f t="shared" si="221"/>
        <v>100000</v>
      </c>
      <c r="AO35" s="63">
        <f t="shared" si="221"/>
        <v>0</v>
      </c>
      <c r="AP35" s="63">
        <f t="shared" si="221"/>
        <v>0</v>
      </c>
      <c r="AQ35" s="63">
        <f t="shared" si="221"/>
        <v>100000</v>
      </c>
      <c r="AR35" s="63">
        <f t="shared" si="221"/>
        <v>0</v>
      </c>
      <c r="AS35" s="63">
        <f t="shared" si="221"/>
        <v>100000</v>
      </c>
      <c r="AT35" s="63">
        <f t="shared" si="221"/>
        <v>0</v>
      </c>
      <c r="AU35" s="63">
        <f t="shared" si="221"/>
        <v>0</v>
      </c>
      <c r="AV35" s="63">
        <f t="shared" si="221"/>
        <v>100000</v>
      </c>
      <c r="AW35" s="63">
        <f t="shared" si="221"/>
        <v>0</v>
      </c>
      <c r="AX35" s="63">
        <f t="shared" si="221"/>
        <v>0</v>
      </c>
      <c r="AY35" s="63">
        <f t="shared" si="221"/>
        <v>0</v>
      </c>
      <c r="AZ35" s="63">
        <f t="shared" si="221"/>
        <v>0</v>
      </c>
      <c r="BA35" s="63">
        <f t="shared" si="221"/>
        <v>0</v>
      </c>
      <c r="BB35" s="63">
        <f t="shared" si="221"/>
        <v>0</v>
      </c>
      <c r="BC35" s="63">
        <f t="shared" si="221"/>
        <v>0</v>
      </c>
      <c r="BD35" s="63">
        <f t="shared" si="221"/>
        <v>0</v>
      </c>
      <c r="BE35" s="63">
        <f t="shared" si="221"/>
        <v>0</v>
      </c>
      <c r="BF35" s="63">
        <f t="shared" si="221"/>
        <v>0</v>
      </c>
      <c r="BG35" s="63">
        <f t="shared" si="221"/>
        <v>0</v>
      </c>
      <c r="BH35" s="63">
        <f t="shared" si="221"/>
        <v>0</v>
      </c>
      <c r="BI35" s="63">
        <f t="shared" si="221"/>
        <v>0</v>
      </c>
      <c r="BJ35" s="63">
        <f t="shared" si="221"/>
        <v>0</v>
      </c>
      <c r="BK35" s="63">
        <f t="shared" si="221"/>
        <v>0</v>
      </c>
      <c r="BL35" s="63">
        <f t="shared" si="221"/>
        <v>0</v>
      </c>
    </row>
    <row r="36" spans="1:64" s="87" customFormat="1" ht="33" x14ac:dyDescent="0.25">
      <c r="A36" s="71" t="s">
        <v>79</v>
      </c>
      <c r="B36" s="72" t="s">
        <v>80</v>
      </c>
      <c r="C36" s="73" t="s">
        <v>25</v>
      </c>
      <c r="D36" s="73" t="s">
        <v>25</v>
      </c>
      <c r="E36" s="74">
        <f t="shared" ref="E36" si="222">J36+O36+T36+Y36+AD36+AI36+AN36+AS36+AX36</f>
        <v>240288.5</v>
      </c>
      <c r="F36" s="74">
        <f t="shared" ref="F36" si="223">K36+P36+U36+Z36+AE36+AJ36+AO36+AT36+AY36</f>
        <v>0</v>
      </c>
      <c r="G36" s="74">
        <f t="shared" ref="G36" si="224">L36+Q36+V36+AA36+AF36+AK36+AP36+AU36+AZ36+BE36+BJ36</f>
        <v>0</v>
      </c>
      <c r="H36" s="74">
        <f t="shared" ref="H36" si="225">M36+R36+W36+AB36+AG36+AL36+AQ36+AV36+BA36+BF36+BK36</f>
        <v>240288.5</v>
      </c>
      <c r="I36" s="74">
        <f t="shared" ref="I36" si="226">N36+S36+X36+AC36+AH36+AM36+AR36+AW36+BB36+BG36+BL36</f>
        <v>0</v>
      </c>
      <c r="J36" s="75">
        <f t="shared" ref="J36" si="227">M36</f>
        <v>0</v>
      </c>
      <c r="K36" s="75">
        <v>0</v>
      </c>
      <c r="L36" s="75">
        <v>0</v>
      </c>
      <c r="M36" s="76">
        <v>0</v>
      </c>
      <c r="N36" s="75">
        <v>0</v>
      </c>
      <c r="O36" s="75">
        <f t="shared" ref="O36" si="228">Q36+R36</f>
        <v>0</v>
      </c>
      <c r="P36" s="77">
        <v>0</v>
      </c>
      <c r="Q36" s="77">
        <v>0</v>
      </c>
      <c r="R36" s="77">
        <v>0</v>
      </c>
      <c r="S36" s="77">
        <v>0</v>
      </c>
      <c r="T36" s="75">
        <f t="shared" ref="T36" si="229">V36+W36</f>
        <v>0</v>
      </c>
      <c r="U36" s="77">
        <v>0</v>
      </c>
      <c r="V36" s="77">
        <v>0</v>
      </c>
      <c r="W36" s="74">
        <v>0</v>
      </c>
      <c r="X36" s="77">
        <v>0</v>
      </c>
      <c r="Y36" s="75">
        <f>AA36+AB36</f>
        <v>0</v>
      </c>
      <c r="Z36" s="77">
        <v>0</v>
      </c>
      <c r="AA36" s="74">
        <v>0</v>
      </c>
      <c r="AB36" s="74">
        <v>0</v>
      </c>
      <c r="AC36" s="77">
        <v>0</v>
      </c>
      <c r="AD36" s="75">
        <f>SUM(AF36:AH36)</f>
        <v>0</v>
      </c>
      <c r="AE36" s="77">
        <v>0</v>
      </c>
      <c r="AF36" s="74">
        <v>0</v>
      </c>
      <c r="AG36" s="74">
        <v>0</v>
      </c>
      <c r="AH36" s="74">
        <v>0</v>
      </c>
      <c r="AI36" s="75">
        <f t="shared" ref="AI36" si="230">AK36+AL36</f>
        <v>40288.5</v>
      </c>
      <c r="AJ36" s="77">
        <v>0</v>
      </c>
      <c r="AK36" s="77">
        <v>0</v>
      </c>
      <c r="AL36" s="74">
        <v>40288.5</v>
      </c>
      <c r="AM36" s="77">
        <v>0</v>
      </c>
      <c r="AN36" s="75">
        <f t="shared" ref="AN36" si="231">AP36+AQ36</f>
        <v>100000</v>
      </c>
      <c r="AO36" s="77">
        <v>0</v>
      </c>
      <c r="AP36" s="77">
        <v>0</v>
      </c>
      <c r="AQ36" s="74">
        <v>100000</v>
      </c>
      <c r="AR36" s="77">
        <v>0</v>
      </c>
      <c r="AS36" s="75">
        <f t="shared" ref="AS36" si="232">AU36+AV36</f>
        <v>100000</v>
      </c>
      <c r="AT36" s="77">
        <v>0</v>
      </c>
      <c r="AU36" s="77">
        <v>0</v>
      </c>
      <c r="AV36" s="74">
        <v>100000</v>
      </c>
      <c r="AW36" s="77">
        <v>0</v>
      </c>
      <c r="AX36" s="75">
        <f t="shared" ref="AX36" si="233">AZ36+BA36</f>
        <v>0</v>
      </c>
      <c r="AY36" s="77">
        <v>0</v>
      </c>
      <c r="AZ36" s="77">
        <v>0</v>
      </c>
      <c r="BA36" s="77">
        <v>0</v>
      </c>
      <c r="BB36" s="77">
        <v>0</v>
      </c>
      <c r="BC36" s="75">
        <f t="shared" ref="BC36" si="234">BE36+BF36</f>
        <v>0</v>
      </c>
      <c r="BD36" s="77">
        <v>0</v>
      </c>
      <c r="BE36" s="77">
        <v>0</v>
      </c>
      <c r="BF36" s="77">
        <v>0</v>
      </c>
      <c r="BG36" s="77">
        <v>0</v>
      </c>
      <c r="BH36" s="75">
        <f t="shared" ref="BH36" si="235">BJ36+BK36</f>
        <v>0</v>
      </c>
      <c r="BI36" s="77">
        <v>0</v>
      </c>
      <c r="BJ36" s="77">
        <v>0</v>
      </c>
      <c r="BK36" s="77">
        <v>0</v>
      </c>
      <c r="BL36" s="77">
        <v>0</v>
      </c>
    </row>
    <row r="37" spans="1:64" s="48" customFormat="1" ht="23.25" customHeight="1" x14ac:dyDescent="0.25">
      <c r="A37" s="43" t="s">
        <v>96</v>
      </c>
      <c r="B37" s="106" t="s">
        <v>97</v>
      </c>
      <c r="C37" s="106"/>
      <c r="D37" s="106"/>
      <c r="E37" s="64">
        <f>E38+E39</f>
        <v>5360.2000000000007</v>
      </c>
      <c r="F37" s="64">
        <f t="shared" ref="F37:I37" si="236">F38+F39</f>
        <v>0</v>
      </c>
      <c r="G37" s="64">
        <f t="shared" si="236"/>
        <v>0</v>
      </c>
      <c r="H37" s="64">
        <f t="shared" si="236"/>
        <v>5306.5</v>
      </c>
      <c r="I37" s="64">
        <f t="shared" si="236"/>
        <v>53.7</v>
      </c>
      <c r="J37" s="64"/>
      <c r="K37" s="65"/>
      <c r="L37" s="65"/>
      <c r="M37" s="65"/>
      <c r="N37" s="65"/>
      <c r="O37" s="66"/>
      <c r="P37" s="67"/>
      <c r="Q37" s="65"/>
      <c r="R37" s="65"/>
      <c r="S37" s="65"/>
      <c r="T37" s="64"/>
      <c r="U37" s="65"/>
      <c r="V37" s="65"/>
      <c r="W37" s="65"/>
      <c r="X37" s="67"/>
      <c r="Y37" s="64"/>
      <c r="Z37" s="65"/>
      <c r="AA37" s="65"/>
      <c r="AB37" s="65"/>
      <c r="AC37" s="67"/>
      <c r="AD37" s="64"/>
      <c r="AE37" s="65"/>
      <c r="AF37" s="65"/>
      <c r="AG37" s="65"/>
      <c r="AH37" s="67"/>
      <c r="AI37" s="64">
        <f>SUM(AI38:AI40)</f>
        <v>5360.2000000000007</v>
      </c>
      <c r="AJ37" s="64">
        <f t="shared" ref="AJ37:AM37" si="237">SUM(AJ38:AJ40)</f>
        <v>0</v>
      </c>
      <c r="AK37" s="64">
        <f t="shared" si="237"/>
        <v>0</v>
      </c>
      <c r="AL37" s="64">
        <f t="shared" si="237"/>
        <v>5306.5</v>
      </c>
      <c r="AM37" s="64">
        <f t="shared" si="237"/>
        <v>53.7</v>
      </c>
      <c r="AN37" s="64"/>
      <c r="AO37" s="65"/>
      <c r="AP37" s="65"/>
      <c r="AQ37" s="65"/>
      <c r="AR37" s="67"/>
      <c r="AS37" s="64"/>
      <c r="AT37" s="65"/>
      <c r="AU37" s="65"/>
      <c r="AV37" s="65"/>
      <c r="AW37" s="67"/>
      <c r="AX37" s="64"/>
      <c r="AY37" s="65"/>
      <c r="AZ37" s="65"/>
      <c r="BA37" s="65"/>
      <c r="BB37" s="67"/>
      <c r="BC37" s="64"/>
      <c r="BD37" s="65"/>
      <c r="BE37" s="65"/>
      <c r="BF37" s="65"/>
      <c r="BG37" s="67"/>
      <c r="BH37" s="64"/>
      <c r="BI37" s="65"/>
      <c r="BJ37" s="65"/>
      <c r="BK37" s="65"/>
      <c r="BL37" s="67"/>
    </row>
    <row r="38" spans="1:64" s="49" customFormat="1" ht="52.5" customHeight="1" x14ac:dyDescent="0.25">
      <c r="A38" s="50" t="s">
        <v>98</v>
      </c>
      <c r="B38" s="88" t="s">
        <v>100</v>
      </c>
      <c r="C38" s="73" t="s">
        <v>25</v>
      </c>
      <c r="D38" s="73" t="s">
        <v>60</v>
      </c>
      <c r="E38" s="89">
        <f>H38+I38</f>
        <v>2523.4</v>
      </c>
      <c r="F38" s="68"/>
      <c r="G38" s="68"/>
      <c r="H38" s="68">
        <v>2498.1</v>
      </c>
      <c r="I38" s="68">
        <v>25.3</v>
      </c>
      <c r="J38" s="68"/>
      <c r="K38" s="68"/>
      <c r="L38" s="68"/>
      <c r="M38" s="68"/>
      <c r="N38" s="68"/>
      <c r="O38" s="69"/>
      <c r="P38" s="69"/>
      <c r="Q38" s="68"/>
      <c r="R38" s="68"/>
      <c r="S38" s="68"/>
      <c r="T38" s="68"/>
      <c r="U38" s="68"/>
      <c r="V38" s="68"/>
      <c r="W38" s="68"/>
      <c r="X38" s="69"/>
      <c r="Y38" s="68"/>
      <c r="Z38" s="68"/>
      <c r="AA38" s="68"/>
      <c r="AB38" s="68"/>
      <c r="AC38" s="69"/>
      <c r="AD38" s="68"/>
      <c r="AE38" s="68"/>
      <c r="AF38" s="68"/>
      <c r="AG38" s="68"/>
      <c r="AH38" s="69"/>
      <c r="AI38" s="68">
        <f>AL38+AM38</f>
        <v>2523.4</v>
      </c>
      <c r="AJ38" s="68"/>
      <c r="AK38" s="68"/>
      <c r="AL38" s="68">
        <v>2498.1</v>
      </c>
      <c r="AM38" s="68">
        <v>25.3</v>
      </c>
      <c r="AN38" s="68"/>
      <c r="AO38" s="68"/>
      <c r="AP38" s="68"/>
      <c r="AQ38" s="68"/>
      <c r="AR38" s="69"/>
      <c r="AS38" s="68"/>
      <c r="AT38" s="68"/>
      <c r="AU38" s="68"/>
      <c r="AV38" s="68"/>
      <c r="AW38" s="69"/>
      <c r="AX38" s="68"/>
      <c r="AY38" s="68"/>
      <c r="AZ38" s="68"/>
      <c r="BA38" s="68"/>
      <c r="BB38" s="69"/>
      <c r="BC38" s="68"/>
      <c r="BD38" s="68"/>
      <c r="BE38" s="68"/>
      <c r="BF38" s="68"/>
      <c r="BG38" s="69"/>
      <c r="BH38" s="68"/>
      <c r="BI38" s="68"/>
      <c r="BJ38" s="68"/>
      <c r="BK38" s="68"/>
      <c r="BL38" s="69"/>
    </row>
    <row r="39" spans="1:64" s="97" customFormat="1" ht="66" customHeight="1" x14ac:dyDescent="0.25">
      <c r="A39" s="90" t="s">
        <v>99</v>
      </c>
      <c r="B39" s="91" t="s">
        <v>104</v>
      </c>
      <c r="C39" s="92" t="s">
        <v>25</v>
      </c>
      <c r="D39" s="92" t="s">
        <v>60</v>
      </c>
      <c r="E39" s="93">
        <f>H39+I39</f>
        <v>2836.8</v>
      </c>
      <c r="F39" s="94"/>
      <c r="G39" s="94"/>
      <c r="H39" s="84">
        <v>2808.4</v>
      </c>
      <c r="I39" s="94">
        <v>28.4</v>
      </c>
      <c r="J39" s="93"/>
      <c r="K39" s="94"/>
      <c r="L39" s="94"/>
      <c r="M39" s="94"/>
      <c r="N39" s="94"/>
      <c r="O39" s="95"/>
      <c r="P39" s="96"/>
      <c r="Q39" s="94"/>
      <c r="R39" s="94"/>
      <c r="S39" s="94"/>
      <c r="T39" s="93"/>
      <c r="U39" s="94"/>
      <c r="V39" s="94"/>
      <c r="W39" s="94"/>
      <c r="X39" s="96"/>
      <c r="Y39" s="93"/>
      <c r="Z39" s="94"/>
      <c r="AA39" s="94"/>
      <c r="AB39" s="94"/>
      <c r="AC39" s="96"/>
      <c r="AD39" s="93"/>
      <c r="AE39" s="94"/>
      <c r="AF39" s="94"/>
      <c r="AG39" s="94"/>
      <c r="AH39" s="96"/>
      <c r="AI39" s="93">
        <f>AL39+AM39</f>
        <v>2836.8</v>
      </c>
      <c r="AJ39" s="94"/>
      <c r="AK39" s="94"/>
      <c r="AL39" s="84">
        <v>2808.4</v>
      </c>
      <c r="AM39" s="94">
        <v>28.4</v>
      </c>
      <c r="AN39" s="93"/>
      <c r="AO39" s="94"/>
      <c r="AP39" s="94"/>
      <c r="AQ39" s="94"/>
      <c r="AR39" s="96"/>
      <c r="AS39" s="93"/>
      <c r="AT39" s="94"/>
      <c r="AU39" s="94"/>
      <c r="AV39" s="94"/>
      <c r="AW39" s="96"/>
      <c r="AX39" s="93"/>
      <c r="AY39" s="94"/>
      <c r="AZ39" s="94"/>
      <c r="BA39" s="94"/>
      <c r="BB39" s="96"/>
      <c r="BC39" s="93"/>
      <c r="BD39" s="94"/>
      <c r="BE39" s="94"/>
      <c r="BF39" s="94"/>
      <c r="BG39" s="96"/>
      <c r="BH39" s="93"/>
      <c r="BI39" s="94"/>
      <c r="BJ39" s="94"/>
      <c r="BK39" s="94"/>
      <c r="BL39" s="96"/>
    </row>
    <row r="40" spans="1:64" s="8" customFormat="1" ht="16.5" x14ac:dyDescent="0.25">
      <c r="A40" s="50"/>
      <c r="B40" s="52"/>
      <c r="C40" s="51"/>
      <c r="D40" s="51"/>
      <c r="E40" s="40"/>
      <c r="F40" s="41"/>
      <c r="G40" s="41"/>
      <c r="H40" s="42"/>
      <c r="I40" s="41"/>
      <c r="J40" s="37"/>
      <c r="O40" s="38"/>
      <c r="P40" s="39"/>
      <c r="T40" s="37"/>
      <c r="X40" s="39"/>
      <c r="Y40" s="37"/>
      <c r="AC40" s="39"/>
      <c r="AD40" s="37"/>
      <c r="AH40" s="39"/>
      <c r="AI40" s="53"/>
      <c r="AJ40" s="54"/>
      <c r="AK40" s="54"/>
      <c r="AL40" s="54"/>
      <c r="AM40" s="55"/>
      <c r="AN40" s="37"/>
      <c r="AR40" s="39"/>
      <c r="AS40" s="37"/>
      <c r="AW40" s="39"/>
      <c r="AX40" s="37"/>
      <c r="BB40" s="39"/>
      <c r="BC40" s="37"/>
      <c r="BG40" s="39"/>
      <c r="BH40" s="37"/>
      <c r="BL40" s="39"/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50">
    <mergeCell ref="B37:D37"/>
    <mergeCell ref="B35:D35"/>
    <mergeCell ref="B31:D31"/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B26:D26"/>
    <mergeCell ref="BC6:BG6"/>
    <mergeCell ref="AN6:AR6"/>
    <mergeCell ref="AS6:AW6"/>
    <mergeCell ref="AX6:BB6"/>
    <mergeCell ref="AD7:AD8"/>
    <mergeCell ref="B15:D15"/>
    <mergeCell ref="AJ7:AM7"/>
    <mergeCell ref="AY7:BB7"/>
    <mergeCell ref="AI6:AM6"/>
    <mergeCell ref="E7:E8"/>
    <mergeCell ref="F7:I7"/>
    <mergeCell ref="J7:J8"/>
    <mergeCell ref="K7:N7"/>
    <mergeCell ref="O7:O8"/>
    <mergeCell ref="P7:S7"/>
    <mergeCell ref="T7:T8"/>
    <mergeCell ref="Z7:AC7"/>
    <mergeCell ref="Y6:AC6"/>
    <mergeCell ref="BJ1:BL3"/>
    <mergeCell ref="B11:D11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U7:X7"/>
    <mergeCell ref="Y7:Y8"/>
    <mergeCell ref="AD6:AH6"/>
    <mergeCell ref="BH6:BL6"/>
  </mergeCells>
  <printOptions horizontalCentered="1"/>
  <pageMargins left="0" right="0" top="0.19685039370078741" bottom="0.19685039370078741" header="0.31496062992125984" footer="0.31496062992125984"/>
  <pageSetup paperSize="9" scale="34" fitToWidth="2" orientation="landscape" r:id="rId1"/>
  <headerFooter>
    <oddFooter>Страница  &amp;P из &amp;N</oddFooter>
  </headerFooter>
  <colBreaks count="1" manualBreakCount="1">
    <brk id="29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Горячевская Ирина Павловна</cp:lastModifiedBy>
  <cp:lastPrinted>2025-03-26T05:34:47Z</cp:lastPrinted>
  <dcterms:created xsi:type="dcterms:W3CDTF">2019-10-14T07:16:42Z</dcterms:created>
  <dcterms:modified xsi:type="dcterms:W3CDTF">2025-03-26T10:29:48Z</dcterms:modified>
</cp:coreProperties>
</file>