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6. МП Обеспечение чистой водой с 2021 г\2025 г\март 2025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I16" i="2" l="1"/>
  <c r="I11" i="2"/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0" i="1"/>
  <c r="G10" i="1"/>
  <c r="AI77" i="1" l="1"/>
  <c r="AI78" i="1"/>
  <c r="AI79" i="1"/>
  <c r="AI74" i="1"/>
  <c r="AI75" i="1"/>
  <c r="AI76" i="1"/>
  <c r="AI71" i="1"/>
  <c r="AI72" i="1"/>
  <c r="AI73" i="1"/>
  <c r="AI66" i="1"/>
  <c r="AI67" i="1"/>
  <c r="AI68" i="1"/>
  <c r="AI69" i="1"/>
  <c r="AI70" i="1"/>
  <c r="AI60" i="1"/>
  <c r="AI61" i="1"/>
  <c r="AI62" i="1"/>
  <c r="AI63" i="1"/>
  <c r="AI64" i="1"/>
  <c r="AI65" i="1"/>
  <c r="AI56" i="1"/>
  <c r="AI57" i="1"/>
  <c r="AI58" i="1"/>
  <c r="AI59" i="1"/>
  <c r="AI51" i="1"/>
  <c r="AI52" i="1"/>
  <c r="AI53" i="1"/>
  <c r="AI54" i="1"/>
  <c r="AI55" i="1"/>
  <c r="AI49" i="1"/>
  <c r="AI50" i="1"/>
  <c r="AI43" i="1"/>
  <c r="AI44" i="1"/>
  <c r="AI45" i="1"/>
  <c r="AI46" i="1"/>
  <c r="AI47" i="1"/>
  <c r="AI48" i="1"/>
  <c r="AI39" i="1"/>
  <c r="AI40" i="1"/>
  <c r="AI41" i="1"/>
  <c r="AI42" i="1"/>
  <c r="AI31" i="1"/>
  <c r="AI32" i="1"/>
  <c r="AI33" i="1"/>
  <c r="AI34" i="1"/>
  <c r="AI35" i="1"/>
  <c r="AI36" i="1"/>
  <c r="AI37" i="1"/>
  <c r="AI38" i="1"/>
  <c r="AI27" i="1"/>
  <c r="AI28" i="1"/>
  <c r="AI29" i="1"/>
  <c r="AI30" i="1"/>
  <c r="AI26" i="1"/>
  <c r="AI22" i="1"/>
  <c r="AI23" i="1"/>
  <c r="AI24" i="1"/>
  <c r="AI16" i="1"/>
  <c r="AI17" i="1"/>
  <c r="AI18" i="1"/>
  <c r="AI19" i="1"/>
  <c r="AI20" i="1"/>
  <c r="AI21" i="1"/>
  <c r="AI13" i="1"/>
  <c r="AI14" i="1"/>
  <c r="AI15" i="1"/>
  <c r="AI12" i="1"/>
  <c r="AD79" i="1"/>
  <c r="AD78" i="1"/>
  <c r="AD75" i="1"/>
  <c r="AD76" i="1"/>
  <c r="AD77" i="1"/>
  <c r="AD73" i="1"/>
  <c r="AD74" i="1"/>
  <c r="AD71" i="1"/>
  <c r="AD72" i="1"/>
  <c r="AD68" i="1"/>
  <c r="AD69" i="1"/>
  <c r="AD70" i="1"/>
  <c r="AD65" i="1"/>
  <c r="AD66" i="1"/>
  <c r="AD67" i="1"/>
  <c r="AD62" i="1"/>
  <c r="AD63" i="1"/>
  <c r="AD64" i="1"/>
  <c r="AD58" i="1"/>
  <c r="AD59" i="1"/>
  <c r="AD60" i="1"/>
  <c r="AD61" i="1"/>
  <c r="AD55" i="1"/>
  <c r="AD56" i="1"/>
  <c r="AD57" i="1"/>
  <c r="AD54" i="1"/>
  <c r="AD53" i="1"/>
  <c r="AD52" i="1"/>
  <c r="AD51" i="1"/>
  <c r="AD50" i="1"/>
  <c r="AD49" i="1"/>
  <c r="AD45" i="1"/>
  <c r="AD46" i="1"/>
  <c r="AD47" i="1"/>
  <c r="AD48" i="1"/>
  <c r="AD41" i="1"/>
  <c r="AD42" i="1"/>
  <c r="AD43" i="1"/>
  <c r="AD44" i="1"/>
  <c r="AD39" i="1"/>
  <c r="AD40" i="1"/>
  <c r="AD35" i="1"/>
  <c r="AD36" i="1"/>
  <c r="AD37" i="1"/>
  <c r="AD38" i="1"/>
  <c r="AD34" i="1"/>
  <c r="AD30" i="1"/>
  <c r="AD31" i="1"/>
  <c r="AD32" i="1"/>
  <c r="AD33" i="1"/>
  <c r="AD28" i="1"/>
  <c r="AD29" i="1"/>
  <c r="AD27" i="1"/>
  <c r="AD26" i="1"/>
  <c r="AH25" i="1"/>
  <c r="AG25" i="1"/>
  <c r="AF25" i="1"/>
  <c r="AE25" i="1"/>
  <c r="H79" i="1" l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4" i="1"/>
  <c r="H23" i="1"/>
  <c r="H22" i="1"/>
  <c r="H21" i="1"/>
  <c r="H20" i="1"/>
  <c r="H19" i="1"/>
  <c r="H18" i="1"/>
  <c r="H17" i="1"/>
  <c r="H16" i="1"/>
  <c r="H15" i="1"/>
  <c r="H14" i="1"/>
  <c r="H13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4" i="1"/>
  <c r="E23" i="1"/>
  <c r="E22" i="1"/>
  <c r="E21" i="1"/>
  <c r="E20" i="1"/>
  <c r="E19" i="1"/>
  <c r="E18" i="1"/>
  <c r="E17" i="1"/>
  <c r="E16" i="1"/>
  <c r="E15" i="1"/>
  <c r="E14" i="1"/>
  <c r="E13" i="1"/>
  <c r="I25" i="1"/>
  <c r="AG79" i="1" l="1"/>
  <c r="F25" i="1"/>
  <c r="G25" i="1"/>
  <c r="G26" i="1"/>
  <c r="H25" i="1"/>
  <c r="H26" i="1"/>
  <c r="J13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4" i="1"/>
  <c r="I23" i="1"/>
  <c r="I22" i="1"/>
  <c r="I21" i="1"/>
  <c r="I20" i="1"/>
  <c r="I19" i="1"/>
  <c r="I18" i="1"/>
  <c r="I17" i="1"/>
  <c r="I16" i="1"/>
  <c r="I15" i="1"/>
  <c r="I13" i="1"/>
  <c r="I14" i="1"/>
  <c r="I7" i="2" l="1"/>
  <c r="S25" i="1" l="1"/>
  <c r="V25" i="1"/>
  <c r="AR25" i="1"/>
  <c r="AQ25" i="1"/>
  <c r="AM25" i="1"/>
  <c r="AL25" i="1"/>
  <c r="K25" i="1"/>
  <c r="L25" i="1"/>
  <c r="P25" i="1"/>
  <c r="Q25" i="1"/>
  <c r="U25" i="1"/>
  <c r="Z25" i="1"/>
  <c r="AA25" i="1"/>
  <c r="AJ25" i="1"/>
  <c r="AK25" i="1"/>
  <c r="I13" i="2" l="1"/>
  <c r="H11" i="2" l="1"/>
  <c r="H16" i="2"/>
  <c r="AO25" i="1" l="1"/>
  <c r="AP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H12" i="2"/>
  <c r="AC49" i="1" l="1"/>
  <c r="AB49" i="1"/>
  <c r="AC52" i="1" l="1"/>
  <c r="AB52" i="1"/>
  <c r="H13" i="2"/>
  <c r="AB60" i="1"/>
  <c r="AB59" i="1"/>
  <c r="AB54" i="1"/>
  <c r="AB53" i="1"/>
  <c r="H15" i="2" l="1"/>
  <c r="Y68" i="1"/>
  <c r="T67" i="1"/>
  <c r="T68" i="1"/>
  <c r="Y67" i="1"/>
  <c r="AC51" i="1" l="1"/>
  <c r="AC25" i="1" s="1"/>
  <c r="AB51" i="1"/>
  <c r="AB25" i="1" s="1"/>
  <c r="Y66" i="1"/>
  <c r="T66" i="1"/>
  <c r="W65" i="1"/>
  <c r="T65" i="1" s="1"/>
  <c r="Y65" i="1"/>
  <c r="BC79" i="1" l="1"/>
  <c r="AX79" i="1"/>
  <c r="AS79" i="1"/>
  <c r="AN79" i="1"/>
  <c r="Y79" i="1"/>
  <c r="W79" i="1"/>
  <c r="T79" i="1" s="1"/>
  <c r="O79" i="1"/>
  <c r="J79" i="1"/>
  <c r="F79" i="1"/>
  <c r="H7" i="2" l="1"/>
  <c r="O64" i="1"/>
  <c r="BC64" i="1"/>
  <c r="AX64" i="1"/>
  <c r="AS64" i="1"/>
  <c r="AN64" i="1"/>
  <c r="Y64" i="1"/>
  <c r="W64" i="1"/>
  <c r="T64" i="1" s="1"/>
  <c r="J64" i="1"/>
  <c r="F64" i="1"/>
  <c r="BC63" i="1"/>
  <c r="AX63" i="1"/>
  <c r="AS63" i="1"/>
  <c r="AN63" i="1"/>
  <c r="Y63" i="1"/>
  <c r="W63" i="1"/>
  <c r="T63" i="1" s="1"/>
  <c r="O63" i="1"/>
  <c r="J63" i="1"/>
  <c r="F63" i="1"/>
  <c r="BC62" i="1"/>
  <c r="AX62" i="1"/>
  <c r="AS62" i="1"/>
  <c r="AN62" i="1"/>
  <c r="Y62" i="1"/>
  <c r="W62" i="1"/>
  <c r="T62" i="1" s="1"/>
  <c r="O62" i="1"/>
  <c r="J62" i="1"/>
  <c r="F62" i="1"/>
  <c r="BC61" i="1"/>
  <c r="AX61" i="1"/>
  <c r="AS61" i="1"/>
  <c r="AN61" i="1"/>
  <c r="Y61" i="1"/>
  <c r="W61" i="1"/>
  <c r="T61" i="1" s="1"/>
  <c r="O61" i="1"/>
  <c r="J61" i="1"/>
  <c r="F61" i="1"/>
  <c r="BC60" i="1"/>
  <c r="AX60" i="1"/>
  <c r="AS60" i="1"/>
  <c r="AN60" i="1"/>
  <c r="Y60" i="1"/>
  <c r="W60" i="1"/>
  <c r="T60" i="1" s="1"/>
  <c r="O60" i="1"/>
  <c r="J60" i="1"/>
  <c r="F60" i="1"/>
  <c r="BC59" i="1"/>
  <c r="AX59" i="1"/>
  <c r="AS59" i="1"/>
  <c r="AN59" i="1"/>
  <c r="Y59" i="1"/>
  <c r="W59" i="1"/>
  <c r="T59" i="1" s="1"/>
  <c r="O59" i="1"/>
  <c r="J59" i="1"/>
  <c r="F59" i="1"/>
  <c r="BC58" i="1"/>
  <c r="AX58" i="1"/>
  <c r="AS58" i="1"/>
  <c r="AN58" i="1"/>
  <c r="Y58" i="1"/>
  <c r="W58" i="1"/>
  <c r="T58" i="1" s="1"/>
  <c r="O58" i="1"/>
  <c r="J58" i="1"/>
  <c r="F58" i="1"/>
  <c r="BC57" i="1"/>
  <c r="AX57" i="1"/>
  <c r="AS57" i="1"/>
  <c r="AN57" i="1"/>
  <c r="Y57" i="1"/>
  <c r="W57" i="1"/>
  <c r="T57" i="1" s="1"/>
  <c r="O57" i="1"/>
  <c r="J57" i="1"/>
  <c r="F57" i="1"/>
  <c r="BC56" i="1"/>
  <c r="AX56" i="1"/>
  <c r="AS56" i="1"/>
  <c r="AN56" i="1"/>
  <c r="Y56" i="1"/>
  <c r="W56" i="1"/>
  <c r="T56" i="1" s="1"/>
  <c r="O56" i="1"/>
  <c r="J56" i="1"/>
  <c r="F56" i="1"/>
  <c r="BC55" i="1"/>
  <c r="AX55" i="1"/>
  <c r="AS55" i="1"/>
  <c r="AN55" i="1"/>
  <c r="Y55" i="1"/>
  <c r="W55" i="1"/>
  <c r="T55" i="1" s="1"/>
  <c r="O55" i="1"/>
  <c r="J55" i="1"/>
  <c r="F55" i="1"/>
  <c r="BC54" i="1"/>
  <c r="AX54" i="1"/>
  <c r="AS54" i="1"/>
  <c r="AN54" i="1"/>
  <c r="Y54" i="1"/>
  <c r="W54" i="1"/>
  <c r="T54" i="1" s="1"/>
  <c r="O54" i="1"/>
  <c r="J54" i="1"/>
  <c r="F54" i="1"/>
  <c r="BC53" i="1"/>
  <c r="AX53" i="1"/>
  <c r="AS53" i="1"/>
  <c r="AN53" i="1"/>
  <c r="Y53" i="1"/>
  <c r="W53" i="1"/>
  <c r="T53" i="1" s="1"/>
  <c r="O53" i="1"/>
  <c r="J53" i="1"/>
  <c r="F53" i="1"/>
  <c r="BC52" i="1" l="1"/>
  <c r="AX52" i="1"/>
  <c r="AS52" i="1"/>
  <c r="AN52" i="1"/>
  <c r="Y52" i="1"/>
  <c r="W52" i="1"/>
  <c r="T52" i="1"/>
  <c r="O52" i="1"/>
  <c r="J52" i="1"/>
  <c r="F52" i="1"/>
  <c r="Y48" i="1" l="1"/>
  <c r="Y49" i="1"/>
  <c r="Y50" i="1"/>
  <c r="Y51" i="1"/>
  <c r="Y47" i="1"/>
  <c r="BC51" i="1"/>
  <c r="AX51" i="1"/>
  <c r="AS51" i="1"/>
  <c r="AN51" i="1"/>
  <c r="W51" i="1"/>
  <c r="T51" i="1" s="1"/>
  <c r="O51" i="1"/>
  <c r="J51" i="1"/>
  <c r="F51" i="1"/>
  <c r="F26" i="1"/>
  <c r="BC50" i="1"/>
  <c r="AX50" i="1"/>
  <c r="AS50" i="1"/>
  <c r="AN50" i="1"/>
  <c r="W50" i="1"/>
  <c r="T50" i="1" s="1"/>
  <c r="O50" i="1"/>
  <c r="J50" i="1"/>
  <c r="F50" i="1"/>
  <c r="BC49" i="1" l="1"/>
  <c r="AX49" i="1"/>
  <c r="AS49" i="1"/>
  <c r="AN49" i="1"/>
  <c r="W49" i="1"/>
  <c r="T49" i="1"/>
  <c r="O49" i="1"/>
  <c r="J49" i="1"/>
  <c r="F49" i="1"/>
  <c r="BC48" i="1"/>
  <c r="AX48" i="1"/>
  <c r="AS48" i="1"/>
  <c r="AN48" i="1"/>
  <c r="W48" i="1"/>
  <c r="T48" i="1" s="1"/>
  <c r="O48" i="1"/>
  <c r="J48" i="1"/>
  <c r="F48" i="1"/>
  <c r="AB10" i="1"/>
  <c r="AC10" i="1"/>
  <c r="AH10" i="1"/>
  <c r="BC24" i="1"/>
  <c r="AX24" i="1"/>
  <c r="AS24" i="1"/>
  <c r="AN24" i="1"/>
  <c r="AD24" i="1"/>
  <c r="Y24" i="1"/>
  <c r="T24" i="1"/>
  <c r="O24" i="1"/>
  <c r="J24" i="1"/>
  <c r="F24" i="1"/>
  <c r="BC23" i="1"/>
  <c r="AX23" i="1"/>
  <c r="AS23" i="1"/>
  <c r="AN23" i="1"/>
  <c r="AD23" i="1"/>
  <c r="Y23" i="1"/>
  <c r="T23" i="1"/>
  <c r="O23" i="1"/>
  <c r="J23" i="1"/>
  <c r="F23" i="1"/>
  <c r="H5" i="2"/>
  <c r="BC47" i="1" l="1"/>
  <c r="AX47" i="1"/>
  <c r="AS47" i="1"/>
  <c r="AN47" i="1"/>
  <c r="W47" i="1"/>
  <c r="O47" i="1"/>
  <c r="J47" i="1"/>
  <c r="F47" i="1"/>
  <c r="T47" i="1" l="1"/>
  <c r="W29" i="1"/>
  <c r="G5" i="2"/>
  <c r="G12" i="2"/>
  <c r="W18" i="1" l="1"/>
  <c r="W46" i="1" l="1"/>
  <c r="W28" i="1"/>
  <c r="G7" i="2"/>
  <c r="W21" i="1" l="1"/>
  <c r="W34" i="1"/>
  <c r="X42" i="1" l="1"/>
  <c r="W42" i="1"/>
  <c r="W25" i="1" s="1"/>
  <c r="X43" i="1"/>
  <c r="W43" i="1"/>
  <c r="X25" i="1" l="1"/>
  <c r="BC46" i="1"/>
  <c r="AX46" i="1"/>
  <c r="AS46" i="1"/>
  <c r="AN46" i="1"/>
  <c r="Y46" i="1"/>
  <c r="T46" i="1"/>
  <c r="O46" i="1"/>
  <c r="J46" i="1"/>
  <c r="F46" i="1"/>
  <c r="T45" i="1" l="1"/>
  <c r="BC45" i="1"/>
  <c r="AX45" i="1"/>
  <c r="AS45" i="1"/>
  <c r="AN45" i="1"/>
  <c r="Y45" i="1"/>
  <c r="O45" i="1"/>
  <c r="J45" i="1"/>
  <c r="F45" i="1"/>
  <c r="BC44" i="1" l="1"/>
  <c r="AX44" i="1"/>
  <c r="AS44" i="1"/>
  <c r="AN44" i="1"/>
  <c r="Y44" i="1"/>
  <c r="T44" i="1"/>
  <c r="O44" i="1"/>
  <c r="J44" i="1"/>
  <c r="F44" i="1"/>
  <c r="BC22" i="1" l="1"/>
  <c r="AX22" i="1"/>
  <c r="AS22" i="1"/>
  <c r="AN22" i="1"/>
  <c r="AD22" i="1"/>
  <c r="Y22" i="1"/>
  <c r="T22" i="1"/>
  <c r="O22" i="1"/>
  <c r="J22" i="1"/>
  <c r="F22" i="1"/>
  <c r="BC21" i="1"/>
  <c r="AX21" i="1"/>
  <c r="AS21" i="1"/>
  <c r="AN21" i="1"/>
  <c r="AD21" i="1"/>
  <c r="Y21" i="1"/>
  <c r="T21" i="1"/>
  <c r="O21" i="1"/>
  <c r="J21" i="1"/>
  <c r="F21" i="1"/>
  <c r="W19" i="1"/>
  <c r="BC43" i="1"/>
  <c r="AX43" i="1"/>
  <c r="AS43" i="1"/>
  <c r="AN43" i="1"/>
  <c r="Y43" i="1"/>
  <c r="T43" i="1"/>
  <c r="O43" i="1"/>
  <c r="J43" i="1"/>
  <c r="F43" i="1"/>
  <c r="T42" i="1"/>
  <c r="BC42" i="1"/>
  <c r="AX42" i="1"/>
  <c r="AS42" i="1"/>
  <c r="AN42" i="1"/>
  <c r="Y42" i="1"/>
  <c r="O42" i="1"/>
  <c r="J42" i="1"/>
  <c r="F42" i="1"/>
  <c r="BC20" i="1" l="1"/>
  <c r="AX20" i="1"/>
  <c r="AS20" i="1"/>
  <c r="AN20" i="1"/>
  <c r="AD20" i="1"/>
  <c r="Y20" i="1"/>
  <c r="T20" i="1"/>
  <c r="O20" i="1"/>
  <c r="J20" i="1"/>
  <c r="F20" i="1"/>
  <c r="BC19" i="1"/>
  <c r="AX19" i="1"/>
  <c r="AS19" i="1"/>
  <c r="AN19" i="1"/>
  <c r="AD19" i="1"/>
  <c r="Y19" i="1"/>
  <c r="T19" i="1"/>
  <c r="O19" i="1"/>
  <c r="J19" i="1"/>
  <c r="F19" i="1"/>
  <c r="BC18" i="1"/>
  <c r="AX18" i="1"/>
  <c r="AS18" i="1"/>
  <c r="AN18" i="1"/>
  <c r="AD18" i="1"/>
  <c r="Y18" i="1"/>
  <c r="T18" i="1"/>
  <c r="O18" i="1"/>
  <c r="J18" i="1"/>
  <c r="F18" i="1"/>
  <c r="F15" i="1"/>
  <c r="J15" i="1"/>
  <c r="O15" i="1"/>
  <c r="T15" i="1"/>
  <c r="Y15" i="1"/>
  <c r="AD15" i="1"/>
  <c r="AN15" i="1"/>
  <c r="AS15" i="1"/>
  <c r="AX15" i="1"/>
  <c r="BC15" i="1"/>
  <c r="F16" i="1"/>
  <c r="J16" i="1"/>
  <c r="O16" i="1"/>
  <c r="T16" i="1"/>
  <c r="Y16" i="1"/>
  <c r="AD16" i="1"/>
  <c r="AN16" i="1"/>
  <c r="AS16" i="1"/>
  <c r="AX16" i="1"/>
  <c r="BC16" i="1"/>
  <c r="F17" i="1"/>
  <c r="J17" i="1"/>
  <c r="O17" i="1"/>
  <c r="T17" i="1"/>
  <c r="Y17" i="1"/>
  <c r="AD17" i="1"/>
  <c r="AN17" i="1"/>
  <c r="AS17" i="1"/>
  <c r="AX17" i="1"/>
  <c r="BC17" i="1"/>
  <c r="R34" i="1"/>
  <c r="F9" i="2"/>
  <c r="R37" i="1"/>
  <c r="BC41" i="1" l="1"/>
  <c r="AX41" i="1"/>
  <c r="AS41" i="1"/>
  <c r="AN41" i="1"/>
  <c r="Y41" i="1"/>
  <c r="T41" i="1"/>
  <c r="O41" i="1"/>
  <c r="J41" i="1"/>
  <c r="F41" i="1"/>
  <c r="R29" i="1" l="1"/>
  <c r="R36" i="1"/>
  <c r="BC40" i="1" l="1"/>
  <c r="AX40" i="1"/>
  <c r="AS40" i="1"/>
  <c r="AN40" i="1"/>
  <c r="Y40" i="1"/>
  <c r="T40" i="1"/>
  <c r="O40" i="1"/>
  <c r="J40" i="1"/>
  <c r="F40" i="1"/>
  <c r="R35" i="1" l="1"/>
  <c r="R25" i="1" s="1"/>
  <c r="T35" i="1"/>
  <c r="T36" i="1"/>
  <c r="BC39" i="1" l="1"/>
  <c r="AX39" i="1"/>
  <c r="AS39" i="1"/>
  <c r="AN39" i="1"/>
  <c r="Y39" i="1"/>
  <c r="T39" i="1"/>
  <c r="O39" i="1"/>
  <c r="J39" i="1"/>
  <c r="F39" i="1"/>
  <c r="BC38" i="1"/>
  <c r="AX38" i="1"/>
  <c r="AS38" i="1"/>
  <c r="AN38" i="1"/>
  <c r="Y38" i="1"/>
  <c r="T38" i="1"/>
  <c r="O38" i="1"/>
  <c r="J38" i="1"/>
  <c r="F38" i="1"/>
  <c r="BC37" i="1" l="1"/>
  <c r="AX37" i="1"/>
  <c r="AS37" i="1"/>
  <c r="AN37" i="1"/>
  <c r="Y37" i="1"/>
  <c r="T37" i="1"/>
  <c r="O37" i="1"/>
  <c r="J37" i="1"/>
  <c r="F37" i="1"/>
  <c r="BC36" i="1"/>
  <c r="AX36" i="1"/>
  <c r="AS36" i="1"/>
  <c r="AN36" i="1"/>
  <c r="Y36" i="1"/>
  <c r="O36" i="1"/>
  <c r="J36" i="1"/>
  <c r="F36" i="1"/>
  <c r="BC35" i="1"/>
  <c r="AX35" i="1"/>
  <c r="AS35" i="1"/>
  <c r="AN35" i="1"/>
  <c r="Y35" i="1"/>
  <c r="O35" i="1"/>
  <c r="J35" i="1"/>
  <c r="F35" i="1"/>
  <c r="M28" i="1" l="1"/>
  <c r="F5" i="2"/>
  <c r="BC14" i="1" l="1"/>
  <c r="AX14" i="1"/>
  <c r="AS14" i="1"/>
  <c r="AN14" i="1"/>
  <c r="AD14" i="1"/>
  <c r="Y14" i="1"/>
  <c r="T14" i="1"/>
  <c r="O14" i="1"/>
  <c r="J14" i="1"/>
  <c r="F14" i="1"/>
  <c r="BC34" i="1"/>
  <c r="AX34" i="1"/>
  <c r="AS34" i="1"/>
  <c r="AN34" i="1"/>
  <c r="Y34" i="1"/>
  <c r="T34" i="1"/>
  <c r="O34" i="1"/>
  <c r="J34" i="1"/>
  <c r="F34" i="1"/>
  <c r="BC33" i="1"/>
  <c r="AX33" i="1"/>
  <c r="AS33" i="1"/>
  <c r="AN33" i="1"/>
  <c r="Y33" i="1"/>
  <c r="T33" i="1"/>
  <c r="O33" i="1"/>
  <c r="J33" i="1"/>
  <c r="F33" i="1"/>
  <c r="BC32" i="1" l="1"/>
  <c r="AX32" i="1"/>
  <c r="AS32" i="1"/>
  <c r="AN32" i="1"/>
  <c r="Y32" i="1"/>
  <c r="T32" i="1"/>
  <c r="O32" i="1"/>
  <c r="J32" i="1"/>
  <c r="F32" i="1"/>
  <c r="M27" i="1" l="1"/>
  <c r="N27" i="1"/>
  <c r="N25" i="1" s="1"/>
  <c r="M25" i="1" l="1"/>
  <c r="BC31" i="1"/>
  <c r="AX31" i="1"/>
  <c r="AS31" i="1"/>
  <c r="AN31" i="1"/>
  <c r="Y31" i="1"/>
  <c r="T31" i="1"/>
  <c r="O31" i="1"/>
  <c r="J31" i="1"/>
  <c r="F31" i="1"/>
  <c r="BC30" i="1" l="1"/>
  <c r="AX30" i="1"/>
  <c r="AS30" i="1"/>
  <c r="AN30" i="1"/>
  <c r="Y30" i="1"/>
  <c r="T30" i="1"/>
  <c r="O30" i="1"/>
  <c r="J30" i="1"/>
  <c r="F30" i="1"/>
  <c r="BC27" i="1" l="1"/>
  <c r="AX27" i="1"/>
  <c r="AS27" i="1"/>
  <c r="AN27" i="1"/>
  <c r="Y27" i="1"/>
  <c r="T27" i="1"/>
  <c r="O27" i="1"/>
  <c r="J27" i="1"/>
  <c r="F27" i="1"/>
  <c r="BC29" i="1" l="1"/>
  <c r="AX29" i="1"/>
  <c r="AS29" i="1"/>
  <c r="AN29" i="1"/>
  <c r="Y29" i="1"/>
  <c r="T29" i="1"/>
  <c r="O29" i="1"/>
  <c r="J29" i="1"/>
  <c r="F29" i="1"/>
  <c r="BC28" i="1" l="1"/>
  <c r="AX28" i="1"/>
  <c r="AS28" i="1"/>
  <c r="AN28" i="1"/>
  <c r="Y28" i="1"/>
  <c r="T28" i="1"/>
  <c r="O28" i="1"/>
  <c r="J28" i="1"/>
  <c r="F28" i="1"/>
  <c r="BC26" i="1"/>
  <c r="BC25" i="1" s="1"/>
  <c r="AX26" i="1"/>
  <c r="AS26" i="1"/>
  <c r="AN26" i="1"/>
  <c r="AN25" i="1" s="1"/>
  <c r="AI25" i="1"/>
  <c r="Y26" i="1"/>
  <c r="Y25" i="1" s="1"/>
  <c r="T26" i="1"/>
  <c r="T25" i="1" s="1"/>
  <c r="O26" i="1"/>
  <c r="O25" i="1" s="1"/>
  <c r="J26" i="1"/>
  <c r="J25" i="1" l="1"/>
  <c r="AD25" i="1"/>
  <c r="AX25" i="1"/>
  <c r="AS25" i="1"/>
  <c r="E26" i="1"/>
  <c r="E25" i="1" s="1"/>
  <c r="AA10" i="1" l="1"/>
  <c r="AF10" i="1"/>
  <c r="V10" i="1"/>
  <c r="X10" i="1"/>
  <c r="F13" i="1" l="1"/>
  <c r="H12" i="1"/>
  <c r="I12" i="1"/>
  <c r="F12" i="1"/>
  <c r="I10" i="1" l="1"/>
  <c r="BF10" i="1" l="1"/>
  <c r="BA10" i="1"/>
  <c r="AV10" i="1"/>
  <c r="AQ10" i="1"/>
  <c r="AL10" i="1"/>
  <c r="AG10" i="1"/>
  <c r="W10" i="1"/>
  <c r="T13" i="1" l="1"/>
  <c r="T12" i="1"/>
  <c r="Y13" i="1"/>
  <c r="Y12" i="1"/>
  <c r="AD13" i="1"/>
  <c r="AD12" i="1"/>
  <c r="AN13" i="1"/>
  <c r="AN12" i="1"/>
  <c r="AS13" i="1"/>
  <c r="AS12" i="1"/>
  <c r="AX13" i="1"/>
  <c r="AX12" i="1"/>
  <c r="BC13" i="1"/>
  <c r="BC12" i="1"/>
  <c r="AS10" i="1" l="1"/>
  <c r="AN10" i="1"/>
  <c r="T10" i="1"/>
  <c r="AX10" i="1"/>
  <c r="H10" i="1"/>
  <c r="AI10" i="1"/>
  <c r="AD10" i="1"/>
  <c r="Y10" i="1"/>
  <c r="BC10" i="1"/>
  <c r="O13" i="1" l="1"/>
  <c r="O12" i="1"/>
  <c r="J12" i="1"/>
  <c r="K10" i="1"/>
  <c r="L10" i="1"/>
  <c r="M10" i="1"/>
  <c r="N10" i="1"/>
  <c r="P10" i="1"/>
  <c r="Q10" i="1"/>
  <c r="R10" i="1"/>
  <c r="S10" i="1"/>
  <c r="J10" i="1" l="1"/>
  <c r="E12" i="1"/>
  <c r="E11" i="1" s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F10" i="1" l="1"/>
</calcChain>
</file>

<file path=xl/sharedStrings.xml><?xml version="1.0" encoding="utf-8"?>
<sst xmlns="http://schemas.openxmlformats.org/spreadsheetml/2006/main" count="418" uniqueCount="205">
  <si>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</si>
  <si>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</si>
  <si>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</si>
  <si>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</si>
  <si>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</si>
  <si>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</si>
  <si>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</si>
  <si>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</si>
  <si>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</si>
  <si>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</si>
  <si>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</si>
  <si>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</si>
  <si>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</si>
  <si>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</si>
  <si>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</si>
  <si>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</si>
  <si>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</si>
  <si>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</si>
  <si>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</si>
  <si>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</si>
  <si>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</si>
  <si>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</si>
  <si>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</si>
  <si>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</si>
  <si>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</si>
  <si>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</si>
  <si>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</si>
  <si>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</si>
  <si>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</si>
  <si>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</si>
  <si>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</si>
  <si>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</si>
  <si>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</si>
  <si>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</si>
  <si>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</si>
  <si>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</si>
  <si>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</si>
  <si>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</si>
  <si>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</si>
  <si>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</si>
  <si>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</si>
  <si>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</si>
  <si>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</si>
  <si>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</si>
  <si>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</si>
  <si>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</si>
  <si>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</si>
  <si>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</si>
  <si>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</si>
  <si>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</si>
  <si>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</si>
  <si>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</si>
  <si>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</si>
  <si>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</si>
  <si>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</si>
  <si>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</si>
  <si>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</si>
  <si>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</si>
  <si>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</si>
  <si>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</si>
  <si>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</si>
  <si>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</si>
  <si>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</si>
  <si>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</si>
  <si>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</si>
  <si>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</si>
  <si>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</si>
  <si>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</si>
  <si>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</si>
  <si>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</si>
  <si>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</si>
  <si>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</si>
  <si>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</si>
  <si>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</si>
  <si>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</si>
  <si>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</si>
  <si>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</si>
  <si>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</si>
  <si>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</si>
  <si>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</si>
  <si>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</si>
  <si>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</si>
  <si>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</si>
  <si>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</si>
  <si>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</si>
  <si>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</si>
  <si>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</si>
  <si>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</si>
  <si>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</si>
  <si>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</si>
  <si>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</si>
  <si>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</si>
  <si>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</si>
  <si>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</si>
  <si>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</si>
  <si>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</si>
  <si>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</si>
  <si>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</si>
  <si>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</si>
  <si>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</si>
  <si>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</si>
  <si>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</si>
  <si>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</si>
  <si>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</si>
  <si>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</si>
  <si>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</si>
  <si>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</si>
  <si>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</si>
  <si>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</si>
  <si>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</si>
  <si>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</si>
  <si>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</si>
  <si>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</si>
  <si>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</si>
  <si>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</si>
  <si>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</si>
  <si>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</si>
  <si>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</si>
  <si>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</si>
  <si>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</si>
  <si>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</si>
  <si>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</si>
  <si>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</si>
  <si>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</si>
  <si>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</si>
  <si>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</si>
  <si>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</si>
  <si>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</si>
  <si>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</si>
  <si>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</si>
  <si>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</si>
  <si>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</si>
  <si>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</si>
  <si>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</si>
  <si>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</si>
  <si>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</si>
  <si>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</si>
  <si>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</si>
  <si>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</si>
  <si>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</si>
  <si>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</si>
  <si>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</si>
  <si>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</si>
  <si>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</si>
  <si>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</si>
  <si>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</si>
  <si>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</si>
  <si>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</si>
  <si>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</si>
  <si>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</si>
  <si>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</si>
  <si>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</si>
  <si>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</si>
  <si>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</si>
  <si>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</si>
  <si>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</si>
  <si>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</si>
  <si>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</si>
  <si>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</si>
  <si>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</si>
  <si>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</si>
  <si>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</si>
  <si>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</si>
  <si>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</si>
  <si>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</si>
  <si>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</si>
  <si>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</si>
  <si>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</si>
  <si>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</si>
  <si>
    <t>Реконструкция сетей водоснабжения в с. Коткино (подключение жилых домов по ул. Центральная № 36, № 49 и ул. Школьная № 8)</t>
  </si>
  <si>
    <t>Устройство водоразборной колонки и ограждения водозабора в с. Несь</t>
  </si>
  <si>
    <t>протяженность реконструированнх водопроводных сетей</t>
  </si>
  <si>
    <t>-</t>
  </si>
  <si>
    <t>Реконструкция водовода в п. Харута Сельского поселения "Хоседа-Хардский сельсовет" ЗР НАО</t>
  </si>
  <si>
    <t>Модернизация блочно-модульной водоподготовительной установки контейнерного типа БВПУ-2 в п. Харута</t>
  </si>
  <si>
    <t>2.45</t>
  </si>
  <si>
    <t>Разработка проекта зон санитарной охраны подземного источника водоснабжения и водопроводов питьевого назначения в д. Щелино Сельского поселения "Великовисочный сельсовет" ЗР НАО</t>
  </si>
  <si>
    <t>2.46</t>
  </si>
  <si>
    <t>Предоставление информации гидрогеологических особенностях строения участка недр д. Мгла Сельское поселение "Канинский сельсовет" ЗР НАО</t>
  </si>
  <si>
    <t>Разработка проекта зон санитарной охраны поверхностного источника
водоснабжения и водопроводов питьевого снабжения в п. Хонгурей Сельского
поселения "Пустозерский сельсовет" ЗР НАО</t>
  </si>
  <si>
    <t>2.47</t>
  </si>
  <si>
    <t>2.48</t>
  </si>
  <si>
    <t>Уточнение информации о перспективном месте заложения водозаборной скважины в д. Щелино Сельского поселения «Великовисочный сельсовет» ЗР НАО</t>
  </si>
  <si>
    <t xml:space="preserve">Формирование и постановка на кадастровый учёт земельных участков 
для организации водоснабжения 
в д. Осколково СП «Приморско-Куйский сельсовет» ЗР НАО
</t>
  </si>
  <si>
    <t xml:space="preserve">Формирование и постановка 
на кадастровый учёт земельных участков 
для организации водоснабжения 
в д. Тошвиска СП «Великовисочный сельсовет» ЗР НАО
</t>
  </si>
  <si>
    <t xml:space="preserve">Формирование и постановка 
на кадастровый учёт земельных участков для организации водоснабжения 
в д. Щелино СП «Великовисочный сельсовет» ЗР НАО
</t>
  </si>
  <si>
    <t>Формирование и постановка 
на кадастровый учёт земельных участков для организации водоснабжения 
в д. Лабожское СП «Великовисочный сельсовет» ЗР НАО</t>
  </si>
  <si>
    <t>2.49</t>
  </si>
  <si>
    <t>2.50</t>
  </si>
  <si>
    <t>2.51</t>
  </si>
  <si>
    <t>2.52</t>
  </si>
  <si>
    <t>Реконструкция водопроводной сети в с. Коткино (увеличение пропускной способности). Подключение к водопроводной сети жилого дома по ул. Колхозная № 1 в с. Коткино</t>
  </si>
  <si>
    <t>2.53</t>
  </si>
  <si>
    <t>Администрация МР ЗР</t>
  </si>
  <si>
    <t>2.54</t>
  </si>
  <si>
    <t>Поставка, монтаж и пусконаладочные работы БВПУ для северо-восточной части п. Хорей-Вер. Устройство площадки размещения</t>
  </si>
  <si>
    <t>количество модернизированных (реконструированных) объектов питьевого водоснабжения</t>
  </si>
  <si>
    <t>Разработка проекта зон санитарной охраны для подземного источника водоснабжения и водопроводов питьевого назначения в с. Тельвиска Сельского поселения «Тельвисочный сельсовет» ЗР НАО</t>
  </si>
  <si>
    <t>Разработка проекта зон санитарной охраны для подземного источника водоснабжения и водопроводов питьевого назначения в д. Устье Сельского поселения «Тельвисочный сельсовет» ЗР НАО</t>
  </si>
  <si>
    <t>Предоставление информации о гидрологических особенностях строения участка недр д. Устье Сельского поселения «Тельвисочный сельсовет» ЗР НАО</t>
  </si>
  <si>
    <t>Уточнение информации о перспективном месте заложения водозаборных скважин в с. Тельвиска Сельского поселения «Тельвисочный сельсовет» ЗР НАО</t>
  </si>
  <si>
    <t>Предоставление информации о гидрогеологических особенностях строения участка недр д. Тошвиска Сельского поселения «Великовисочный сельсовет» ЗР НАО</t>
  </si>
  <si>
    <t>Предоставление информации о гидрологических особенностях строения участка недр д. Осколково Сельского поселения «Приморско-Куйский сельсовет» ЗР НАО</t>
  </si>
  <si>
    <t>Предоставление информации о гидрологических особенностях строения участка недр д. Белушье Сельского поселения «Пешский сельсовет» ЗР НАО</t>
  </si>
  <si>
    <t>Предоставление информации о гидрологических особенностях строения участка недр д. Волонга Сельского поселения «Пешский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</si>
</sst>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?_р_._-;_-@_-"/>
    <numFmt numFmtId="171" formatCode="#,##0_ ;\-#,##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8" fontId="3" fillId="0" borderId="1" xfId="2" applyNumberFormat="1" applyFont="1" applyFill="1" applyBorder="1" applyAlignment="1">
      <alignment horizontal="right"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68" fontId="3" fillId="0" borderId="0" xfId="1" applyNumberFormat="1" applyFont="1" applyFill="1" applyBorder="1" applyAlignment="1">
      <alignment vertical="center"/>
    </xf>
    <xf numFmtId="0" fontId="3" fillId="0" borderId="5" xfId="1" applyFont="1" applyFill="1" applyBorder="1" applyAlignment="1">
      <alignment vertical="center" wrapText="1"/>
    </xf>
    <xf numFmtId="168" fontId="3" fillId="0" borderId="5" xfId="1" applyNumberFormat="1" applyFont="1" applyFill="1" applyBorder="1" applyAlignment="1">
      <alignment horizontal="right" vertical="center"/>
    </xf>
    <xf numFmtId="168" fontId="3" fillId="0" borderId="5" xfId="1" applyNumberFormat="1" applyFont="1" applyFill="1" applyBorder="1" applyAlignment="1">
      <alignment vertical="center"/>
    </xf>
    <xf numFmtId="168" fontId="3" fillId="0" borderId="5" xfId="2" applyNumberFormat="1" applyFont="1" applyFill="1" applyBorder="1" applyAlignment="1">
      <alignment vertical="center"/>
    </xf>
    <xf numFmtId="1" fontId="5" fillId="0" borderId="1" xfId="2" applyNumberFormat="1" applyFont="1" applyFill="1" applyBorder="1" applyAlignment="1">
      <alignment horizontal="center" vertical="center" wrapText="1"/>
    </xf>
    <xf numFmtId="1" fontId="5" fillId="0" borderId="1" xfId="2" applyNumberFormat="1" applyFont="1" applyFill="1" applyBorder="1" applyAlignment="1">
      <alignment horizontal="center" vertical="center"/>
    </xf>
    <xf numFmtId="168" fontId="5" fillId="0" borderId="1" xfId="2" applyNumberFormat="1" applyFont="1" applyFill="1" applyBorder="1" applyAlignment="1">
      <alignment horizontal="center" vertical="center"/>
    </xf>
    <xf numFmtId="168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68" fontId="2" fillId="0" borderId="3" xfId="1" applyNumberFormat="1" applyFont="1" applyFill="1" applyBorder="1" applyAlignment="1">
      <alignment vertical="center" wrapText="1"/>
    </xf>
    <xf numFmtId="168" fontId="2" fillId="0" borderId="2" xfId="1" applyNumberFormat="1" applyFont="1" applyFill="1" applyBorder="1" applyAlignment="1">
      <alignment vertical="center" wrapText="1"/>
    </xf>
    <xf numFmtId="168" fontId="3" fillId="0" borderId="3" xfId="1" applyNumberFormat="1" applyFont="1" applyFill="1" applyBorder="1" applyAlignment="1">
      <alignment vertical="center" wrapText="1"/>
    </xf>
    <xf numFmtId="168" fontId="2" fillId="0" borderId="5" xfId="1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8" fontId="3" fillId="0" borderId="1" xfId="4" applyNumberFormat="1" applyFont="1" applyFill="1" applyBorder="1" applyAlignment="1">
      <alignment horizontal="right" vertical="center" wrapText="1"/>
    </xf>
    <xf numFmtId="168" fontId="3" fillId="0" borderId="5" xfId="4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justify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vertical="center" wrapText="1"/>
    </xf>
    <xf numFmtId="0" fontId="4" fillId="0" borderId="0" xfId="2" applyFont="1" applyFill="1"/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171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70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167" fontId="2" fillId="0" borderId="4" xfId="1" applyNumberFormat="1" applyFont="1" applyFill="1" applyBorder="1" applyAlignment="1">
      <alignment horizontal="center" vertical="center" wrapText="1"/>
    </xf>
    <xf numFmtId="167" fontId="2" fillId="0" borderId="2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169" fontId="3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8" fontId="3" fillId="0" borderId="1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168" fontId="3" fillId="0" borderId="2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view="pageBreakPreview" topLeftCell="A10" zoomScale="70" zoomScaleNormal="100" zoomScaleSheetLayoutView="70" workbookViewId="0">
      <selection activeCell="D36" sqref="D36"/>
    </sheetView>
  </sheetViews>
  <sheetFormatPr defaultRowHeight="15" x14ac:dyDescent="0.25"/>
  <cols>
    <col min="1" max="1" width="26.42578125" style="62" customWidth="1"/>
    <col min="2" max="2" width="27.140625" style="62" customWidth="1"/>
    <col min="3" max="3" width="13.28515625" style="62" customWidth="1"/>
    <col min="4" max="4" width="21.85546875" style="62" customWidth="1"/>
    <col min="5" max="8" width="9.140625" style="62"/>
    <col min="9" max="9" width="9.42578125" style="62" customWidth="1"/>
    <col min="10" max="16384" width="9.140625" style="62"/>
  </cols>
  <sheetData>
    <row r="1" spans="1:14" ht="63" customHeight="1" x14ac:dyDescent="0.25">
      <c r="A1" s="60"/>
      <c r="B1" s="60"/>
      <c r="C1" s="60"/>
      <c r="D1" s="60"/>
      <c r="E1" s="61"/>
      <c r="F1" s="61"/>
      <c r="G1" s="61"/>
      <c r="H1" s="61"/>
      <c r="I1" s="61"/>
      <c r="J1" s="54" t="s">
        <v>35</v>
      </c>
      <c r="K1" s="54"/>
      <c r="L1" s="54"/>
      <c r="M1" s="54"/>
      <c r="N1" s="54"/>
    </row>
    <row r="2" spans="1:14" x14ac:dyDescent="0.25">
      <c r="A2" s="63" t="s">
        <v>34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ht="36.75" customHeight="1" x14ac:dyDescent="0.25">
      <c r="A3" s="64" t="s">
        <v>22</v>
      </c>
      <c r="B3" s="64" t="s">
        <v>23</v>
      </c>
      <c r="C3" s="64" t="s">
        <v>24</v>
      </c>
      <c r="D3" s="64" t="s">
        <v>25</v>
      </c>
      <c r="E3" s="65" t="s">
        <v>26</v>
      </c>
      <c r="F3" s="66"/>
      <c r="G3" s="66"/>
      <c r="H3" s="66"/>
      <c r="I3" s="66"/>
      <c r="J3" s="66"/>
      <c r="K3" s="66"/>
      <c r="L3" s="66"/>
      <c r="M3" s="66"/>
      <c r="N3" s="67"/>
    </row>
    <row r="4" spans="1:14" ht="53.25" customHeight="1" x14ac:dyDescent="0.25">
      <c r="A4" s="64"/>
      <c r="B4" s="64"/>
      <c r="C4" s="64"/>
      <c r="D4" s="64"/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11</v>
      </c>
      <c r="M4" s="68" t="s">
        <v>12</v>
      </c>
      <c r="N4" s="68" t="s">
        <v>13</v>
      </c>
    </row>
    <row r="5" spans="1:14" ht="48" customHeight="1" x14ac:dyDescent="0.25">
      <c r="A5" s="69" t="s">
        <v>40</v>
      </c>
      <c r="B5" s="70" t="s">
        <v>39</v>
      </c>
      <c r="C5" s="71" t="s">
        <v>30</v>
      </c>
      <c r="D5" s="28">
        <v>233</v>
      </c>
      <c r="E5" s="28">
        <v>85</v>
      </c>
      <c r="F5" s="28">
        <f>30+26</f>
        <v>56</v>
      </c>
      <c r="G5" s="28">
        <f>214-6-40</f>
        <v>168</v>
      </c>
      <c r="H5" s="28">
        <f>40+123</f>
        <v>163</v>
      </c>
      <c r="I5" s="72">
        <v>176</v>
      </c>
      <c r="J5" s="73">
        <v>0</v>
      </c>
      <c r="K5" s="73">
        <v>0</v>
      </c>
      <c r="L5" s="73">
        <v>0</v>
      </c>
      <c r="M5" s="73">
        <v>0</v>
      </c>
      <c r="N5" s="73">
        <v>0</v>
      </c>
    </row>
    <row r="6" spans="1:14" ht="60" x14ac:dyDescent="0.25">
      <c r="A6" s="51" t="s">
        <v>46</v>
      </c>
      <c r="B6" s="12" t="s">
        <v>47</v>
      </c>
      <c r="C6" s="13" t="s">
        <v>48</v>
      </c>
      <c r="D6" s="30">
        <v>74.8</v>
      </c>
      <c r="E6" s="30">
        <v>76.400000000000006</v>
      </c>
      <c r="F6" s="30">
        <v>80.5</v>
      </c>
      <c r="G6" s="30">
        <v>80.5</v>
      </c>
      <c r="H6" s="30">
        <v>80.5</v>
      </c>
      <c r="I6" s="30">
        <v>80.5</v>
      </c>
      <c r="J6" s="30">
        <v>80.5</v>
      </c>
      <c r="K6" s="30">
        <v>80.5</v>
      </c>
      <c r="L6" s="30">
        <v>80.5</v>
      </c>
      <c r="M6" s="30">
        <v>80.5</v>
      </c>
      <c r="N6" s="30">
        <v>80.5</v>
      </c>
    </row>
    <row r="7" spans="1:14" ht="75" x14ac:dyDescent="0.25">
      <c r="A7" s="52"/>
      <c r="B7" s="12" t="s">
        <v>161</v>
      </c>
      <c r="C7" s="13" t="s">
        <v>30</v>
      </c>
      <c r="D7" s="15">
        <v>0</v>
      </c>
      <c r="E7" s="29">
        <v>2</v>
      </c>
      <c r="F7" s="28">
        <v>2</v>
      </c>
      <c r="G7" s="28">
        <f>2+2-1</f>
        <v>3</v>
      </c>
      <c r="H7" s="28">
        <f>1+6</f>
        <v>7</v>
      </c>
      <c r="I7" s="72">
        <f>2+1</f>
        <v>3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</row>
    <row r="8" spans="1:14" ht="30" x14ac:dyDescent="0.25">
      <c r="A8" s="52"/>
      <c r="B8" s="12" t="s">
        <v>75</v>
      </c>
      <c r="C8" s="13" t="s">
        <v>30</v>
      </c>
      <c r="D8" s="15">
        <v>0</v>
      </c>
      <c r="E8" s="29">
        <v>1</v>
      </c>
      <c r="F8" s="73">
        <v>0</v>
      </c>
      <c r="G8" s="73">
        <v>0</v>
      </c>
      <c r="H8" s="73">
        <v>0</v>
      </c>
      <c r="I8" s="73">
        <v>0</v>
      </c>
      <c r="J8" s="73">
        <v>0</v>
      </c>
      <c r="K8" s="73">
        <v>0</v>
      </c>
      <c r="L8" s="73">
        <v>0</v>
      </c>
      <c r="M8" s="73">
        <v>0</v>
      </c>
      <c r="N8" s="73">
        <v>0</v>
      </c>
    </row>
    <row r="9" spans="1:14" ht="60" x14ac:dyDescent="0.25">
      <c r="A9" s="52"/>
      <c r="B9" s="12" t="s">
        <v>96</v>
      </c>
      <c r="C9" s="13" t="s">
        <v>30</v>
      </c>
      <c r="D9" s="15">
        <v>0</v>
      </c>
      <c r="E9" s="15">
        <v>0</v>
      </c>
      <c r="F9" s="28">
        <f>6-2</f>
        <v>4</v>
      </c>
      <c r="G9" s="28">
        <v>2</v>
      </c>
      <c r="H9" s="73">
        <v>0</v>
      </c>
      <c r="I9" s="29">
        <v>4</v>
      </c>
      <c r="J9" s="73">
        <v>0</v>
      </c>
      <c r="K9" s="73">
        <v>0</v>
      </c>
      <c r="L9" s="73">
        <v>0</v>
      </c>
      <c r="M9" s="73">
        <v>0</v>
      </c>
      <c r="N9" s="73">
        <v>0</v>
      </c>
    </row>
    <row r="10" spans="1:14" ht="30" x14ac:dyDescent="0.25">
      <c r="A10" s="52"/>
      <c r="B10" s="12" t="s">
        <v>106</v>
      </c>
      <c r="C10" s="13" t="s">
        <v>30</v>
      </c>
      <c r="D10" s="15">
        <v>0</v>
      </c>
      <c r="E10" s="15">
        <v>0</v>
      </c>
      <c r="F10" s="28">
        <v>6</v>
      </c>
      <c r="G10" s="73">
        <v>0</v>
      </c>
      <c r="H10" s="73">
        <v>0</v>
      </c>
      <c r="I10" s="73">
        <v>0</v>
      </c>
      <c r="J10" s="73">
        <v>0</v>
      </c>
      <c r="K10" s="73">
        <v>0</v>
      </c>
      <c r="L10" s="73">
        <v>0</v>
      </c>
      <c r="M10" s="73">
        <v>0</v>
      </c>
      <c r="N10" s="73">
        <v>0</v>
      </c>
    </row>
    <row r="11" spans="1:14" ht="45" x14ac:dyDescent="0.25">
      <c r="A11" s="52"/>
      <c r="B11" s="12" t="s">
        <v>115</v>
      </c>
      <c r="C11" s="13" t="s">
        <v>30</v>
      </c>
      <c r="D11" s="15">
        <v>0</v>
      </c>
      <c r="E11" s="15">
        <v>0</v>
      </c>
      <c r="F11" s="74">
        <v>0</v>
      </c>
      <c r="G11" s="28">
        <v>2</v>
      </c>
      <c r="H11" s="28">
        <f>2-1</f>
        <v>1</v>
      </c>
      <c r="I11" s="28">
        <f>1+1</f>
        <v>2</v>
      </c>
      <c r="J11" s="28">
        <v>1</v>
      </c>
      <c r="K11" s="73">
        <v>0</v>
      </c>
      <c r="L11" s="73">
        <v>0</v>
      </c>
      <c r="M11" s="73">
        <v>0</v>
      </c>
      <c r="N11" s="73">
        <v>0</v>
      </c>
    </row>
    <row r="12" spans="1:14" ht="45" x14ac:dyDescent="0.25">
      <c r="A12" s="52"/>
      <c r="B12" s="12" t="s">
        <v>121</v>
      </c>
      <c r="C12" s="13" t="s">
        <v>30</v>
      </c>
      <c r="D12" s="15">
        <v>0</v>
      </c>
      <c r="E12" s="15">
        <v>0</v>
      </c>
      <c r="F12" s="74">
        <v>0</v>
      </c>
      <c r="G12" s="28">
        <f>1+1</f>
        <v>2</v>
      </c>
      <c r="H12" s="28">
        <f>1+4+1-4</f>
        <v>2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</row>
    <row r="13" spans="1:14" ht="75" x14ac:dyDescent="0.25">
      <c r="A13" s="52"/>
      <c r="B13" s="12" t="s">
        <v>124</v>
      </c>
      <c r="C13" s="13" t="s">
        <v>30</v>
      </c>
      <c r="D13" s="15">
        <v>0</v>
      </c>
      <c r="E13" s="15">
        <v>0</v>
      </c>
      <c r="F13" s="74">
        <v>0</v>
      </c>
      <c r="G13" s="74">
        <v>0</v>
      </c>
      <c r="H13" s="28">
        <f>1+2-2</f>
        <v>1</v>
      </c>
      <c r="I13" s="28">
        <f>2+2</f>
        <v>4</v>
      </c>
      <c r="J13" s="73">
        <v>0</v>
      </c>
      <c r="K13" s="73">
        <v>0</v>
      </c>
      <c r="L13" s="73">
        <v>0</v>
      </c>
      <c r="M13" s="73">
        <v>0</v>
      </c>
      <c r="N13" s="73">
        <v>0</v>
      </c>
    </row>
    <row r="14" spans="1:14" ht="30" x14ac:dyDescent="0.25">
      <c r="A14" s="52"/>
      <c r="B14" s="12" t="s">
        <v>141</v>
      </c>
      <c r="C14" s="13" t="s">
        <v>142</v>
      </c>
      <c r="D14" s="15">
        <v>0</v>
      </c>
      <c r="E14" s="15">
        <v>0</v>
      </c>
      <c r="F14" s="74">
        <v>0</v>
      </c>
      <c r="G14" s="74">
        <v>0</v>
      </c>
      <c r="H14" s="73" t="s">
        <v>172</v>
      </c>
      <c r="I14" s="75">
        <v>2.4900000000000002</v>
      </c>
      <c r="J14" s="73">
        <v>0</v>
      </c>
      <c r="K14" s="73">
        <v>0</v>
      </c>
      <c r="L14" s="73">
        <v>0</v>
      </c>
      <c r="M14" s="73">
        <v>0</v>
      </c>
      <c r="N14" s="73">
        <v>0</v>
      </c>
    </row>
    <row r="15" spans="1:14" ht="45" x14ac:dyDescent="0.25">
      <c r="A15" s="52"/>
      <c r="B15" s="12" t="s">
        <v>171</v>
      </c>
      <c r="C15" s="13" t="s">
        <v>142</v>
      </c>
      <c r="D15" s="15"/>
      <c r="E15" s="15"/>
      <c r="F15" s="74"/>
      <c r="G15" s="74"/>
      <c r="H15" s="75">
        <f>5.371+0.678</f>
        <v>6.0490000000000004</v>
      </c>
      <c r="I15" s="75">
        <f>0.678+0.81</f>
        <v>1.488</v>
      </c>
      <c r="J15" s="73"/>
      <c r="K15" s="73"/>
      <c r="L15" s="73"/>
      <c r="M15" s="73"/>
      <c r="N15" s="73"/>
    </row>
    <row r="16" spans="1:14" ht="75" x14ac:dyDescent="0.25">
      <c r="A16" s="52"/>
      <c r="B16" s="12" t="s">
        <v>196</v>
      </c>
      <c r="C16" s="13" t="s">
        <v>30</v>
      </c>
      <c r="D16" s="15">
        <v>0</v>
      </c>
      <c r="E16" s="15">
        <v>0</v>
      </c>
      <c r="F16" s="74">
        <v>0</v>
      </c>
      <c r="G16" s="74">
        <v>0</v>
      </c>
      <c r="H16" s="74">
        <f>1-1</f>
        <v>0</v>
      </c>
      <c r="I16" s="28">
        <f>1+1+1</f>
        <v>3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ht="45" x14ac:dyDescent="0.25">
      <c r="A17" s="53"/>
      <c r="B17" s="12" t="s">
        <v>162</v>
      </c>
      <c r="C17" s="13" t="s">
        <v>30</v>
      </c>
      <c r="D17" s="15">
        <v>0</v>
      </c>
      <c r="E17" s="15">
        <v>0</v>
      </c>
      <c r="F17" s="74">
        <v>0</v>
      </c>
      <c r="G17" s="74">
        <v>0</v>
      </c>
      <c r="H17" s="74" t="s">
        <v>172</v>
      </c>
      <c r="I17" s="28">
        <v>2</v>
      </c>
      <c r="J17" s="73">
        <v>0</v>
      </c>
      <c r="K17" s="73">
        <v>0</v>
      </c>
      <c r="L17" s="73">
        <v>0</v>
      </c>
      <c r="M17" s="73">
        <v>0</v>
      </c>
      <c r="N17" s="73">
        <v>0</v>
      </c>
    </row>
    <row r="18" spans="1:14" ht="30" x14ac:dyDescent="0.25">
      <c r="A18" s="12" t="s">
        <v>58</v>
      </c>
      <c r="B18" s="12" t="s">
        <v>59</v>
      </c>
      <c r="C18" s="14" t="s">
        <v>30</v>
      </c>
      <c r="D18" s="15">
        <v>0</v>
      </c>
      <c r="E18" s="28">
        <v>1</v>
      </c>
      <c r="F18" s="74">
        <v>0</v>
      </c>
      <c r="G18" s="28">
        <v>1</v>
      </c>
      <c r="H18" s="28">
        <v>1</v>
      </c>
      <c r="I18" s="73">
        <v>0</v>
      </c>
      <c r="J18" s="73">
        <v>0</v>
      </c>
      <c r="K18" s="73">
        <v>0</v>
      </c>
      <c r="L18" s="73">
        <v>0</v>
      </c>
      <c r="M18" s="73">
        <v>0</v>
      </c>
      <c r="N18" s="73">
        <v>0</v>
      </c>
    </row>
  </sheetData>
  <mergeCells count="8">
    <mergeCell ref="A6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79"/>
  <sheetViews>
    <sheetView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D13" sqref="D13"/>
    </sheetView>
  </sheetViews>
  <sheetFormatPr defaultRowHeight="15.75" outlineLevelCol="1" x14ac:dyDescent="0.25"/>
  <cols>
    <col min="1" max="1" width="6.5703125" style="2" customWidth="1"/>
    <col min="2" max="2" width="47.57031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7109375" style="4" customWidth="1" collapsed="1"/>
    <col min="31" max="31" width="15" style="1" hidden="1" customWidth="1" outlineLevel="1"/>
    <col min="32" max="32" width="13.85546875" style="1" customWidth="1"/>
    <col min="33" max="33" width="15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6.5703125" style="4" customWidth="1" collapsed="1"/>
    <col min="41" max="41" width="15" style="1" hidden="1" customWidth="1" outlineLevel="1"/>
    <col min="42" max="42" width="15" style="1" customWidth="1"/>
    <col min="43" max="43" width="15.42578125" style="1" customWidth="1"/>
    <col min="44" max="44" width="13.5703125" style="6" customWidth="1"/>
    <col min="45" max="45" width="14.85546875" style="4" customWidth="1" collapsed="1"/>
    <col min="46" max="46" width="15" style="1" hidden="1" customWidth="1" outlineLevel="1"/>
    <col min="47" max="47" width="15" style="1" customWidth="1"/>
    <col min="48" max="48" width="15.14062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57" t="s">
        <v>33</v>
      </c>
      <c r="BF1" s="57"/>
      <c r="BG1" s="57"/>
    </row>
    <row r="2" spans="1:62" ht="25.5" customHeight="1" x14ac:dyDescent="0.25">
      <c r="BE2" s="57"/>
      <c r="BF2" s="57"/>
      <c r="BG2" s="57"/>
    </row>
    <row r="3" spans="1:62" ht="30.75" customHeight="1" x14ac:dyDescent="0.25">
      <c r="A3" s="58" t="s">
        <v>32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1"/>
      <c r="BE3" s="57"/>
      <c r="BF3" s="57"/>
      <c r="BG3" s="57"/>
      <c r="BH3" s="11"/>
      <c r="BI3" s="11"/>
      <c r="BJ3" s="11"/>
    </row>
    <row r="4" spans="1:62" x14ac:dyDescent="0.25">
      <c r="E4" s="3"/>
    </row>
    <row r="5" spans="1:62" x14ac:dyDescent="0.25">
      <c r="A5" s="59" t="s">
        <v>0</v>
      </c>
      <c r="B5" s="56" t="s">
        <v>1</v>
      </c>
      <c r="C5" s="56" t="s">
        <v>2</v>
      </c>
      <c r="D5" s="56" t="s">
        <v>3</v>
      </c>
      <c r="E5" s="76" t="s">
        <v>31</v>
      </c>
      <c r="F5" s="76"/>
      <c r="G5" s="76"/>
      <c r="H5" s="76"/>
      <c r="I5" s="76"/>
      <c r="J5" s="77" t="s">
        <v>50</v>
      </c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9"/>
    </row>
    <row r="6" spans="1:62" x14ac:dyDescent="0.25">
      <c r="A6" s="59"/>
      <c r="B6" s="56"/>
      <c r="C6" s="56"/>
      <c r="D6" s="56"/>
      <c r="E6" s="76"/>
      <c r="F6" s="76"/>
      <c r="G6" s="76"/>
      <c r="H6" s="76"/>
      <c r="I6" s="76"/>
      <c r="J6" s="76" t="s">
        <v>4</v>
      </c>
      <c r="K6" s="76"/>
      <c r="L6" s="76"/>
      <c r="M6" s="76"/>
      <c r="N6" s="76"/>
      <c r="O6" s="76" t="s">
        <v>5</v>
      </c>
      <c r="P6" s="76"/>
      <c r="Q6" s="76"/>
      <c r="R6" s="76"/>
      <c r="S6" s="76"/>
      <c r="T6" s="76" t="s">
        <v>6</v>
      </c>
      <c r="U6" s="76"/>
      <c r="V6" s="76"/>
      <c r="W6" s="76"/>
      <c r="X6" s="76"/>
      <c r="Y6" s="76" t="s">
        <v>7</v>
      </c>
      <c r="Z6" s="76"/>
      <c r="AA6" s="76"/>
      <c r="AB6" s="76"/>
      <c r="AC6" s="76"/>
      <c r="AD6" s="76" t="s">
        <v>8</v>
      </c>
      <c r="AE6" s="76"/>
      <c r="AF6" s="76"/>
      <c r="AG6" s="76"/>
      <c r="AH6" s="76"/>
      <c r="AI6" s="76" t="s">
        <v>9</v>
      </c>
      <c r="AJ6" s="76"/>
      <c r="AK6" s="76"/>
      <c r="AL6" s="76"/>
      <c r="AM6" s="76"/>
      <c r="AN6" s="76" t="s">
        <v>10</v>
      </c>
      <c r="AO6" s="76"/>
      <c r="AP6" s="76"/>
      <c r="AQ6" s="76"/>
      <c r="AR6" s="76"/>
      <c r="AS6" s="76" t="s">
        <v>11</v>
      </c>
      <c r="AT6" s="76"/>
      <c r="AU6" s="76"/>
      <c r="AV6" s="76"/>
      <c r="AW6" s="76"/>
      <c r="AX6" s="76" t="s">
        <v>12</v>
      </c>
      <c r="AY6" s="76"/>
      <c r="AZ6" s="76"/>
      <c r="BA6" s="76"/>
      <c r="BB6" s="76"/>
      <c r="BC6" s="76" t="s">
        <v>13</v>
      </c>
      <c r="BD6" s="76"/>
      <c r="BE6" s="76"/>
      <c r="BF6" s="76"/>
      <c r="BG6" s="76"/>
    </row>
    <row r="7" spans="1:62" x14ac:dyDescent="0.25">
      <c r="A7" s="59"/>
      <c r="B7" s="56"/>
      <c r="C7" s="56"/>
      <c r="D7" s="56"/>
      <c r="E7" s="55" t="s">
        <v>14</v>
      </c>
      <c r="F7" s="80" t="s">
        <v>15</v>
      </c>
      <c r="G7" s="80"/>
      <c r="H7" s="80"/>
      <c r="I7" s="80"/>
      <c r="J7" s="55" t="s">
        <v>14</v>
      </c>
      <c r="K7" s="80" t="s">
        <v>15</v>
      </c>
      <c r="L7" s="80"/>
      <c r="M7" s="80"/>
      <c r="N7" s="80"/>
      <c r="O7" s="55" t="s">
        <v>14</v>
      </c>
      <c r="P7" s="80" t="s">
        <v>15</v>
      </c>
      <c r="Q7" s="80"/>
      <c r="R7" s="80"/>
      <c r="S7" s="80"/>
      <c r="T7" s="55" t="s">
        <v>14</v>
      </c>
      <c r="U7" s="80" t="s">
        <v>15</v>
      </c>
      <c r="V7" s="80"/>
      <c r="W7" s="80"/>
      <c r="X7" s="80"/>
      <c r="Y7" s="55" t="s">
        <v>14</v>
      </c>
      <c r="Z7" s="80" t="s">
        <v>15</v>
      </c>
      <c r="AA7" s="80"/>
      <c r="AB7" s="80"/>
      <c r="AC7" s="80"/>
      <c r="AD7" s="55" t="s">
        <v>14</v>
      </c>
      <c r="AE7" s="80" t="s">
        <v>15</v>
      </c>
      <c r="AF7" s="80"/>
      <c r="AG7" s="80"/>
      <c r="AH7" s="80"/>
      <c r="AI7" s="55" t="s">
        <v>14</v>
      </c>
      <c r="AJ7" s="80" t="s">
        <v>15</v>
      </c>
      <c r="AK7" s="80"/>
      <c r="AL7" s="80"/>
      <c r="AM7" s="80"/>
      <c r="AN7" s="55" t="s">
        <v>14</v>
      </c>
      <c r="AO7" s="80" t="s">
        <v>15</v>
      </c>
      <c r="AP7" s="80"/>
      <c r="AQ7" s="80"/>
      <c r="AR7" s="80"/>
      <c r="AS7" s="55" t="s">
        <v>14</v>
      </c>
      <c r="AT7" s="80" t="s">
        <v>15</v>
      </c>
      <c r="AU7" s="80"/>
      <c r="AV7" s="80"/>
      <c r="AW7" s="80"/>
      <c r="AX7" s="55" t="s">
        <v>14</v>
      </c>
      <c r="AY7" s="80" t="s">
        <v>15</v>
      </c>
      <c r="AZ7" s="80"/>
      <c r="BA7" s="80"/>
      <c r="BB7" s="80"/>
      <c r="BC7" s="55" t="s">
        <v>14</v>
      </c>
      <c r="BD7" s="80" t="s">
        <v>15</v>
      </c>
      <c r="BE7" s="80"/>
      <c r="BF7" s="80"/>
      <c r="BG7" s="80"/>
    </row>
    <row r="8" spans="1:62" s="7" customFormat="1" ht="35.25" customHeight="1" x14ac:dyDescent="0.25">
      <c r="A8" s="59"/>
      <c r="B8" s="56"/>
      <c r="C8" s="56"/>
      <c r="D8" s="56"/>
      <c r="E8" s="55"/>
      <c r="F8" s="49" t="s">
        <v>16</v>
      </c>
      <c r="G8" s="49" t="s">
        <v>17</v>
      </c>
      <c r="H8" s="49" t="s">
        <v>18</v>
      </c>
      <c r="I8" s="49" t="s">
        <v>19</v>
      </c>
      <c r="J8" s="55"/>
      <c r="K8" s="49" t="s">
        <v>16</v>
      </c>
      <c r="L8" s="49" t="s">
        <v>17</v>
      </c>
      <c r="M8" s="49" t="s">
        <v>18</v>
      </c>
      <c r="N8" s="49" t="s">
        <v>19</v>
      </c>
      <c r="O8" s="55"/>
      <c r="P8" s="49" t="s">
        <v>16</v>
      </c>
      <c r="Q8" s="49" t="s">
        <v>17</v>
      </c>
      <c r="R8" s="49" t="s">
        <v>18</v>
      </c>
      <c r="S8" s="49" t="s">
        <v>19</v>
      </c>
      <c r="T8" s="55"/>
      <c r="U8" s="49" t="s">
        <v>16</v>
      </c>
      <c r="V8" s="49" t="s">
        <v>17</v>
      </c>
      <c r="W8" s="49" t="s">
        <v>18</v>
      </c>
      <c r="X8" s="49" t="s">
        <v>19</v>
      </c>
      <c r="Y8" s="55"/>
      <c r="Z8" s="49" t="s">
        <v>16</v>
      </c>
      <c r="AA8" s="49" t="s">
        <v>17</v>
      </c>
      <c r="AB8" s="49" t="s">
        <v>18</v>
      </c>
      <c r="AC8" s="49" t="s">
        <v>19</v>
      </c>
      <c r="AD8" s="55"/>
      <c r="AE8" s="49" t="s">
        <v>16</v>
      </c>
      <c r="AF8" s="49" t="s">
        <v>17</v>
      </c>
      <c r="AG8" s="49" t="s">
        <v>18</v>
      </c>
      <c r="AH8" s="49" t="s">
        <v>19</v>
      </c>
      <c r="AI8" s="55"/>
      <c r="AJ8" s="49" t="s">
        <v>16</v>
      </c>
      <c r="AK8" s="49" t="s">
        <v>17</v>
      </c>
      <c r="AL8" s="49" t="s">
        <v>18</v>
      </c>
      <c r="AM8" s="49" t="s">
        <v>19</v>
      </c>
      <c r="AN8" s="55"/>
      <c r="AO8" s="49" t="s">
        <v>16</v>
      </c>
      <c r="AP8" s="49" t="s">
        <v>17</v>
      </c>
      <c r="AQ8" s="49" t="s">
        <v>18</v>
      </c>
      <c r="AR8" s="49" t="s">
        <v>19</v>
      </c>
      <c r="AS8" s="55"/>
      <c r="AT8" s="49" t="s">
        <v>16</v>
      </c>
      <c r="AU8" s="49" t="s">
        <v>17</v>
      </c>
      <c r="AV8" s="49" t="s">
        <v>18</v>
      </c>
      <c r="AW8" s="49" t="s">
        <v>19</v>
      </c>
      <c r="AX8" s="55"/>
      <c r="AY8" s="49" t="s">
        <v>16</v>
      </c>
      <c r="AZ8" s="49" t="s">
        <v>17</v>
      </c>
      <c r="BA8" s="49" t="s">
        <v>18</v>
      </c>
      <c r="BB8" s="49" t="s">
        <v>19</v>
      </c>
      <c r="BC8" s="55"/>
      <c r="BD8" s="49" t="s">
        <v>16</v>
      </c>
      <c r="BE8" s="49" t="s">
        <v>17</v>
      </c>
      <c r="BF8" s="49" t="s">
        <v>18</v>
      </c>
      <c r="BG8" s="49" t="s">
        <v>19</v>
      </c>
    </row>
    <row r="9" spans="1:62" s="7" customFormat="1" x14ac:dyDescent="0.25">
      <c r="A9" s="50">
        <v>1</v>
      </c>
      <c r="B9" s="49">
        <v>2</v>
      </c>
      <c r="C9" s="49">
        <v>3</v>
      </c>
      <c r="D9" s="49">
        <v>4</v>
      </c>
      <c r="E9" s="49">
        <v>5</v>
      </c>
      <c r="F9" s="50">
        <v>6</v>
      </c>
      <c r="G9" s="49">
        <v>6</v>
      </c>
      <c r="H9" s="49">
        <v>7</v>
      </c>
      <c r="I9" s="49">
        <v>8</v>
      </c>
      <c r="J9" s="50" t="s">
        <v>62</v>
      </c>
      <c r="K9" s="49">
        <v>11</v>
      </c>
      <c r="L9" s="49">
        <v>10</v>
      </c>
      <c r="M9" s="49">
        <v>11</v>
      </c>
      <c r="N9" s="50" t="s">
        <v>63</v>
      </c>
      <c r="O9" s="49">
        <v>13</v>
      </c>
      <c r="P9" s="49">
        <v>16</v>
      </c>
      <c r="Q9" s="49">
        <v>14</v>
      </c>
      <c r="R9" s="50" t="s">
        <v>64</v>
      </c>
      <c r="S9" s="49">
        <v>16</v>
      </c>
      <c r="T9" s="49">
        <v>17</v>
      </c>
      <c r="U9" s="49">
        <v>21</v>
      </c>
      <c r="V9" s="50" t="s">
        <v>65</v>
      </c>
      <c r="W9" s="49">
        <v>19</v>
      </c>
      <c r="X9" s="49">
        <v>20</v>
      </c>
      <c r="Y9" s="49">
        <v>21</v>
      </c>
      <c r="Z9" s="50">
        <v>26</v>
      </c>
      <c r="AA9" s="49">
        <v>22</v>
      </c>
      <c r="AB9" s="49">
        <v>23</v>
      </c>
      <c r="AC9" s="49">
        <v>24</v>
      </c>
      <c r="AD9" s="50" t="s">
        <v>66</v>
      </c>
      <c r="AE9" s="49">
        <v>31</v>
      </c>
      <c r="AF9" s="49">
        <v>26</v>
      </c>
      <c r="AG9" s="49">
        <v>27</v>
      </c>
      <c r="AH9" s="50" t="s">
        <v>67</v>
      </c>
      <c r="AI9" s="49">
        <v>29</v>
      </c>
      <c r="AJ9" s="49">
        <v>36</v>
      </c>
      <c r="AK9" s="49">
        <v>30</v>
      </c>
      <c r="AL9" s="50" t="s">
        <v>68</v>
      </c>
      <c r="AM9" s="49">
        <v>32</v>
      </c>
      <c r="AN9" s="49">
        <v>33</v>
      </c>
      <c r="AO9" s="49">
        <v>41</v>
      </c>
      <c r="AP9" s="50" t="s">
        <v>69</v>
      </c>
      <c r="AQ9" s="49">
        <v>35</v>
      </c>
      <c r="AR9" s="49">
        <v>36</v>
      </c>
      <c r="AS9" s="49">
        <v>37</v>
      </c>
      <c r="AT9" s="50">
        <v>46</v>
      </c>
      <c r="AU9" s="49">
        <v>38</v>
      </c>
      <c r="AV9" s="49">
        <v>39</v>
      </c>
      <c r="AW9" s="49">
        <v>40</v>
      </c>
      <c r="AX9" s="50" t="s">
        <v>70</v>
      </c>
      <c r="AY9" s="49">
        <v>51</v>
      </c>
      <c r="AZ9" s="49">
        <v>42</v>
      </c>
      <c r="BA9" s="49">
        <v>43</v>
      </c>
      <c r="BB9" s="50" t="s">
        <v>71</v>
      </c>
      <c r="BC9" s="49">
        <v>45</v>
      </c>
      <c r="BD9" s="49">
        <v>56</v>
      </c>
      <c r="BE9" s="49">
        <v>46</v>
      </c>
      <c r="BF9" s="50" t="s">
        <v>72</v>
      </c>
      <c r="BG9" s="49">
        <v>48</v>
      </c>
    </row>
    <row r="10" spans="1:62" s="8" customFormat="1" x14ac:dyDescent="0.25">
      <c r="A10" s="50"/>
      <c r="B10" s="56" t="s">
        <v>29</v>
      </c>
      <c r="C10" s="56"/>
      <c r="D10" s="56"/>
      <c r="E10" s="31">
        <f>E11+E25</f>
        <v>390410.10000000009</v>
      </c>
      <c r="F10" s="31">
        <f t="shared" ref="F10:AJ10" si="0">F11+F25</f>
        <v>0</v>
      </c>
      <c r="G10" s="31">
        <f>G11+G25</f>
        <v>4545</v>
      </c>
      <c r="H10" s="21">
        <f t="shared" si="0"/>
        <v>365349</v>
      </c>
      <c r="I10" s="31">
        <f>I11+I25</f>
        <v>20516.100000000002</v>
      </c>
      <c r="J10" s="31">
        <f t="shared" si="0"/>
        <v>37551.999999999993</v>
      </c>
      <c r="K10" s="31">
        <f t="shared" si="0"/>
        <v>0</v>
      </c>
      <c r="L10" s="31">
        <f t="shared" si="0"/>
        <v>0</v>
      </c>
      <c r="M10" s="31">
        <f t="shared" si="0"/>
        <v>37238.6</v>
      </c>
      <c r="N10" s="31">
        <f t="shared" si="0"/>
        <v>313.39999999999998</v>
      </c>
      <c r="O10" s="31">
        <f t="shared" si="0"/>
        <v>42329.600000000006</v>
      </c>
      <c r="P10" s="31">
        <f t="shared" si="0"/>
        <v>0</v>
      </c>
      <c r="Q10" s="31">
        <f t="shared" si="0"/>
        <v>0</v>
      </c>
      <c r="R10" s="31">
        <f t="shared" si="0"/>
        <v>33950.700000000004</v>
      </c>
      <c r="S10" s="31">
        <f t="shared" si="0"/>
        <v>8378.9</v>
      </c>
      <c r="T10" s="31">
        <f t="shared" si="0"/>
        <v>54786.099999999991</v>
      </c>
      <c r="U10" s="31">
        <f t="shared" si="0"/>
        <v>0</v>
      </c>
      <c r="V10" s="31">
        <f t="shared" si="0"/>
        <v>4545</v>
      </c>
      <c r="W10" s="31">
        <f t="shared" si="0"/>
        <v>46995</v>
      </c>
      <c r="X10" s="31">
        <f t="shared" si="0"/>
        <v>3246.1000000000004</v>
      </c>
      <c r="Y10" s="31">
        <f t="shared" si="0"/>
        <v>36352.69999999999</v>
      </c>
      <c r="Z10" s="31">
        <f t="shared" si="0"/>
        <v>0</v>
      </c>
      <c r="AA10" s="31">
        <f t="shared" si="0"/>
        <v>0</v>
      </c>
      <c r="AB10" s="31">
        <f>AB11+AB25</f>
        <v>36051.899999999987</v>
      </c>
      <c r="AC10" s="31">
        <f>AC11+AC25</f>
        <v>300.79999999999995</v>
      </c>
      <c r="AD10" s="31">
        <f t="shared" si="0"/>
        <v>84103.499999999971</v>
      </c>
      <c r="AE10" s="31">
        <f t="shared" si="0"/>
        <v>0</v>
      </c>
      <c r="AF10" s="31">
        <f t="shared" si="0"/>
        <v>0</v>
      </c>
      <c r="AG10" s="31">
        <f t="shared" si="0"/>
        <v>75879.5</v>
      </c>
      <c r="AH10" s="31">
        <f>AH11+AH25</f>
        <v>8224</v>
      </c>
      <c r="AI10" s="31">
        <f t="shared" si="0"/>
        <v>55286.2</v>
      </c>
      <c r="AJ10" s="31">
        <f t="shared" si="0"/>
        <v>0</v>
      </c>
      <c r="AK10" s="31">
        <f t="shared" ref="AK10:BG10" si="1">AK11+AK25</f>
        <v>0</v>
      </c>
      <c r="AL10" s="31">
        <f t="shared" si="1"/>
        <v>55233.3</v>
      </c>
      <c r="AM10" s="31">
        <f t="shared" si="1"/>
        <v>52.9</v>
      </c>
      <c r="AN10" s="31">
        <f t="shared" si="1"/>
        <v>80000</v>
      </c>
      <c r="AO10" s="31">
        <f t="shared" si="1"/>
        <v>0</v>
      </c>
      <c r="AP10" s="31">
        <f t="shared" si="1"/>
        <v>0</v>
      </c>
      <c r="AQ10" s="31">
        <f t="shared" si="1"/>
        <v>80000</v>
      </c>
      <c r="AR10" s="31">
        <f t="shared" si="1"/>
        <v>0</v>
      </c>
      <c r="AS10" s="31">
        <f t="shared" si="1"/>
        <v>0</v>
      </c>
      <c r="AT10" s="31">
        <f t="shared" si="1"/>
        <v>0</v>
      </c>
      <c r="AU10" s="31">
        <f t="shared" si="1"/>
        <v>0</v>
      </c>
      <c r="AV10" s="31">
        <f t="shared" si="1"/>
        <v>0</v>
      </c>
      <c r="AW10" s="31">
        <f t="shared" si="1"/>
        <v>0</v>
      </c>
      <c r="AX10" s="31">
        <f t="shared" si="1"/>
        <v>0</v>
      </c>
      <c r="AY10" s="31">
        <f t="shared" si="1"/>
        <v>0</v>
      </c>
      <c r="AZ10" s="31">
        <f t="shared" si="1"/>
        <v>0</v>
      </c>
      <c r="BA10" s="31">
        <f t="shared" si="1"/>
        <v>0</v>
      </c>
      <c r="BB10" s="31">
        <f t="shared" si="1"/>
        <v>0</v>
      </c>
      <c r="BC10" s="31">
        <f t="shared" si="1"/>
        <v>0</v>
      </c>
      <c r="BD10" s="31">
        <f t="shared" si="1"/>
        <v>0</v>
      </c>
      <c r="BE10" s="31">
        <f t="shared" si="1"/>
        <v>0</v>
      </c>
      <c r="BF10" s="31">
        <f t="shared" si="1"/>
        <v>0</v>
      </c>
      <c r="BG10" s="31">
        <f t="shared" si="1"/>
        <v>0</v>
      </c>
    </row>
    <row r="11" spans="1:62" s="8" customFormat="1" ht="35.25" customHeight="1" x14ac:dyDescent="0.25">
      <c r="A11" s="50" t="s">
        <v>20</v>
      </c>
      <c r="B11" s="81" t="s">
        <v>36</v>
      </c>
      <c r="C11" s="81"/>
      <c r="D11" s="81"/>
      <c r="E11" s="31">
        <f>SUM(E12:E24)</f>
        <v>7291.5000000000009</v>
      </c>
      <c r="F11" s="31">
        <f t="shared" ref="F11:BG11" si="2">SUM(F12:F24)</f>
        <v>0</v>
      </c>
      <c r="G11" s="31">
        <f t="shared" si="2"/>
        <v>0</v>
      </c>
      <c r="H11" s="31">
        <f t="shared" si="2"/>
        <v>7291.5000000000009</v>
      </c>
      <c r="I11" s="31">
        <f t="shared" si="2"/>
        <v>0</v>
      </c>
      <c r="J11" s="31">
        <f t="shared" si="2"/>
        <v>857.69999999999993</v>
      </c>
      <c r="K11" s="31">
        <f t="shared" si="2"/>
        <v>0</v>
      </c>
      <c r="L11" s="31">
        <f t="shared" si="2"/>
        <v>0</v>
      </c>
      <c r="M11" s="31">
        <f t="shared" si="2"/>
        <v>857.69999999999993</v>
      </c>
      <c r="N11" s="31">
        <f t="shared" si="2"/>
        <v>0</v>
      </c>
      <c r="O11" s="31">
        <f t="shared" si="2"/>
        <v>2252.4</v>
      </c>
      <c r="P11" s="31">
        <f t="shared" si="2"/>
        <v>0</v>
      </c>
      <c r="Q11" s="31">
        <f t="shared" si="2"/>
        <v>0</v>
      </c>
      <c r="R11" s="31">
        <f t="shared" si="2"/>
        <v>2252.4</v>
      </c>
      <c r="S11" s="31">
        <f t="shared" si="2"/>
        <v>0</v>
      </c>
      <c r="T11" s="31">
        <f t="shared" si="2"/>
        <v>2013.2</v>
      </c>
      <c r="U11" s="31">
        <f t="shared" si="2"/>
        <v>0</v>
      </c>
      <c r="V11" s="31">
        <f t="shared" si="2"/>
        <v>0</v>
      </c>
      <c r="W11" s="31">
        <f t="shared" si="2"/>
        <v>2013.2</v>
      </c>
      <c r="X11" s="31">
        <f t="shared" si="2"/>
        <v>0</v>
      </c>
      <c r="Y11" s="31">
        <f t="shared" si="2"/>
        <v>1137.8</v>
      </c>
      <c r="Z11" s="31">
        <f t="shared" si="2"/>
        <v>0</v>
      </c>
      <c r="AA11" s="31">
        <f t="shared" si="2"/>
        <v>0</v>
      </c>
      <c r="AB11" s="31">
        <f t="shared" si="2"/>
        <v>1137.8</v>
      </c>
      <c r="AC11" s="31">
        <f t="shared" si="2"/>
        <v>0</v>
      </c>
      <c r="AD11" s="31">
        <f t="shared" si="2"/>
        <v>1030.4000000000001</v>
      </c>
      <c r="AE11" s="31">
        <f t="shared" si="2"/>
        <v>0</v>
      </c>
      <c r="AF11" s="31">
        <f t="shared" si="2"/>
        <v>0</v>
      </c>
      <c r="AG11" s="31">
        <f t="shared" si="2"/>
        <v>1030.4000000000001</v>
      </c>
      <c r="AH11" s="31">
        <f t="shared" si="2"/>
        <v>0</v>
      </c>
      <c r="AI11" s="31">
        <f t="shared" si="2"/>
        <v>0</v>
      </c>
      <c r="AJ11" s="31">
        <f t="shared" si="2"/>
        <v>0</v>
      </c>
      <c r="AK11" s="31">
        <f t="shared" si="2"/>
        <v>0</v>
      </c>
      <c r="AL11" s="31">
        <f t="shared" si="2"/>
        <v>0</v>
      </c>
      <c r="AM11" s="31">
        <f t="shared" si="2"/>
        <v>0</v>
      </c>
      <c r="AN11" s="31">
        <f t="shared" si="2"/>
        <v>0</v>
      </c>
      <c r="AO11" s="31">
        <f t="shared" si="2"/>
        <v>0</v>
      </c>
      <c r="AP11" s="31">
        <f t="shared" si="2"/>
        <v>0</v>
      </c>
      <c r="AQ11" s="31">
        <f t="shared" si="2"/>
        <v>0</v>
      </c>
      <c r="AR11" s="31">
        <f t="shared" si="2"/>
        <v>0</v>
      </c>
      <c r="AS11" s="31">
        <f t="shared" si="2"/>
        <v>0</v>
      </c>
      <c r="AT11" s="31">
        <f t="shared" si="2"/>
        <v>0</v>
      </c>
      <c r="AU11" s="31">
        <f t="shared" si="2"/>
        <v>0</v>
      </c>
      <c r="AV11" s="31">
        <f t="shared" si="2"/>
        <v>0</v>
      </c>
      <c r="AW11" s="31">
        <f t="shared" si="2"/>
        <v>0</v>
      </c>
      <c r="AX11" s="31">
        <f t="shared" si="2"/>
        <v>0</v>
      </c>
      <c r="AY11" s="31">
        <f t="shared" si="2"/>
        <v>0</v>
      </c>
      <c r="AZ11" s="31">
        <f t="shared" si="2"/>
        <v>0</v>
      </c>
      <c r="BA11" s="31">
        <f t="shared" si="2"/>
        <v>0</v>
      </c>
      <c r="BB11" s="31">
        <f t="shared" si="2"/>
        <v>0</v>
      </c>
      <c r="BC11" s="31">
        <f t="shared" si="2"/>
        <v>0</v>
      </c>
      <c r="BD11" s="31">
        <f t="shared" si="2"/>
        <v>0</v>
      </c>
      <c r="BE11" s="31">
        <f t="shared" si="2"/>
        <v>0</v>
      </c>
      <c r="BF11" s="31">
        <f t="shared" si="2"/>
        <v>0</v>
      </c>
      <c r="BG11" s="31">
        <f t="shared" si="2"/>
        <v>0</v>
      </c>
    </row>
    <row r="12" spans="1:62" ht="94.5" x14ac:dyDescent="0.25">
      <c r="A12" s="9" t="s">
        <v>27</v>
      </c>
      <c r="B12" s="82" t="s">
        <v>37</v>
      </c>
      <c r="C12" s="42" t="s">
        <v>21</v>
      </c>
      <c r="D12" s="42" t="s">
        <v>21</v>
      </c>
      <c r="E12" s="17">
        <f>J12+O12+T12+Y12+AD12+AI12+AN12+AS12+AX12+BC12</f>
        <v>772.9</v>
      </c>
      <c r="F12" s="32">
        <f>K12+P12+U12+Z12+AE12+AJ12+AO12+AT12+AY12+BD12</f>
        <v>0</v>
      </c>
      <c r="G12" s="32">
        <f>L12+Q12+V12+AA12+AF12+AK12+AP12+AU12+AZ12+BE12</f>
        <v>0</v>
      </c>
      <c r="H12" s="17">
        <f t="shared" ref="G12:I27" si="3">M12+R12+W12+AB12+AG12+AL12+AQ12+AV12+BA12+BF12</f>
        <v>772.9</v>
      </c>
      <c r="I12" s="32">
        <f t="shared" si="3"/>
        <v>0</v>
      </c>
      <c r="J12" s="10">
        <f>M12</f>
        <v>772.9</v>
      </c>
      <c r="K12" s="31">
        <v>0</v>
      </c>
      <c r="L12" s="31">
        <v>0</v>
      </c>
      <c r="M12" s="19">
        <v>772.9</v>
      </c>
      <c r="N12" s="31">
        <v>0</v>
      </c>
      <c r="O12" s="10">
        <f>R12</f>
        <v>0</v>
      </c>
      <c r="P12" s="31">
        <v>0</v>
      </c>
      <c r="Q12" s="31">
        <v>0</v>
      </c>
      <c r="R12" s="33">
        <v>0</v>
      </c>
      <c r="S12" s="31">
        <v>0</v>
      </c>
      <c r="T12" s="10">
        <f>W12</f>
        <v>0</v>
      </c>
      <c r="U12" s="31">
        <v>0</v>
      </c>
      <c r="V12" s="31">
        <v>0</v>
      </c>
      <c r="W12" s="33">
        <v>0</v>
      </c>
      <c r="X12" s="31">
        <v>0</v>
      </c>
      <c r="Y12" s="10">
        <f>AB12</f>
        <v>0</v>
      </c>
      <c r="Z12" s="31">
        <v>0</v>
      </c>
      <c r="AA12" s="31">
        <v>0</v>
      </c>
      <c r="AB12" s="33">
        <v>0</v>
      </c>
      <c r="AC12" s="31">
        <v>0</v>
      </c>
      <c r="AD12" s="10">
        <f>AG12</f>
        <v>0</v>
      </c>
      <c r="AE12" s="31">
        <v>0</v>
      </c>
      <c r="AF12" s="31">
        <v>0</v>
      </c>
      <c r="AG12" s="33">
        <v>0</v>
      </c>
      <c r="AH12" s="31">
        <v>0</v>
      </c>
      <c r="AI12" s="10">
        <f>AK12+AL12+AM12</f>
        <v>0</v>
      </c>
      <c r="AJ12" s="31">
        <v>0</v>
      </c>
      <c r="AK12" s="31">
        <v>0</v>
      </c>
      <c r="AL12" s="33">
        <v>0</v>
      </c>
      <c r="AM12" s="31">
        <v>0</v>
      </c>
      <c r="AN12" s="10">
        <f>AQ12</f>
        <v>0</v>
      </c>
      <c r="AO12" s="31">
        <v>0</v>
      </c>
      <c r="AP12" s="31">
        <v>0</v>
      </c>
      <c r="AQ12" s="33">
        <v>0</v>
      </c>
      <c r="AR12" s="31">
        <v>0</v>
      </c>
      <c r="AS12" s="10">
        <f>AV12</f>
        <v>0</v>
      </c>
      <c r="AT12" s="31">
        <v>0</v>
      </c>
      <c r="AU12" s="31">
        <v>0</v>
      </c>
      <c r="AV12" s="33">
        <v>0</v>
      </c>
      <c r="AW12" s="31">
        <v>0</v>
      </c>
      <c r="AX12" s="10">
        <f>BA12</f>
        <v>0</v>
      </c>
      <c r="AY12" s="31">
        <v>0</v>
      </c>
      <c r="AZ12" s="31">
        <v>0</v>
      </c>
      <c r="BA12" s="33">
        <v>0</v>
      </c>
      <c r="BB12" s="31">
        <v>0</v>
      </c>
      <c r="BC12" s="10">
        <f>BF12</f>
        <v>0</v>
      </c>
      <c r="BD12" s="31">
        <v>0</v>
      </c>
      <c r="BE12" s="31">
        <v>0</v>
      </c>
      <c r="BF12" s="33">
        <v>0</v>
      </c>
      <c r="BG12" s="31">
        <v>0</v>
      </c>
    </row>
    <row r="13" spans="1:62" ht="78.75" x14ac:dyDescent="0.25">
      <c r="A13" s="9" t="s">
        <v>28</v>
      </c>
      <c r="B13" s="82" t="s">
        <v>38</v>
      </c>
      <c r="C13" s="42" t="s">
        <v>21</v>
      </c>
      <c r="D13" s="42" t="s">
        <v>21</v>
      </c>
      <c r="E13" s="17">
        <f t="shared" ref="E13:E24" si="4">J13+O13+T13+Y13+AD13+AI13+AN13+AS13+AX13+BC13</f>
        <v>84.8</v>
      </c>
      <c r="F13" s="32">
        <f t="shared" ref="F13:G24" si="5">K13+P13+U13+Z13+AE13+AJ13+AO13+AT13+AY13+BD13</f>
        <v>0</v>
      </c>
      <c r="G13" s="32">
        <f t="shared" si="5"/>
        <v>0</v>
      </c>
      <c r="H13" s="17">
        <f t="shared" si="3"/>
        <v>84.8</v>
      </c>
      <c r="I13" s="32">
        <f t="shared" si="3"/>
        <v>0</v>
      </c>
      <c r="J13" s="10">
        <f t="shared" ref="J13" si="6">M13</f>
        <v>84.8</v>
      </c>
      <c r="K13" s="31">
        <v>0</v>
      </c>
      <c r="L13" s="31">
        <v>0</v>
      </c>
      <c r="M13" s="19">
        <v>84.8</v>
      </c>
      <c r="N13" s="31">
        <v>0</v>
      </c>
      <c r="O13" s="10">
        <f t="shared" ref="O13" si="7">R13</f>
        <v>0</v>
      </c>
      <c r="P13" s="31">
        <v>0</v>
      </c>
      <c r="Q13" s="31">
        <v>0</v>
      </c>
      <c r="R13" s="33">
        <v>0</v>
      </c>
      <c r="S13" s="31">
        <v>0</v>
      </c>
      <c r="T13" s="10">
        <f t="shared" ref="T13" si="8">W13</f>
        <v>0</v>
      </c>
      <c r="U13" s="31">
        <v>0</v>
      </c>
      <c r="V13" s="31">
        <v>0</v>
      </c>
      <c r="W13" s="33">
        <v>0</v>
      </c>
      <c r="X13" s="31">
        <v>0</v>
      </c>
      <c r="Y13" s="10">
        <f t="shared" ref="Y13" si="9">AB13</f>
        <v>0</v>
      </c>
      <c r="Z13" s="31">
        <v>0</v>
      </c>
      <c r="AA13" s="31">
        <v>0</v>
      </c>
      <c r="AB13" s="33">
        <v>0</v>
      </c>
      <c r="AC13" s="31">
        <v>0</v>
      </c>
      <c r="AD13" s="10">
        <f t="shared" ref="AD13" si="10">AG13</f>
        <v>0</v>
      </c>
      <c r="AE13" s="31">
        <v>0</v>
      </c>
      <c r="AF13" s="31">
        <v>0</v>
      </c>
      <c r="AG13" s="33">
        <v>0</v>
      </c>
      <c r="AH13" s="31">
        <v>0</v>
      </c>
      <c r="AI13" s="10">
        <f t="shared" ref="AI13:AI24" si="11">AK13+AL13+AM13</f>
        <v>0</v>
      </c>
      <c r="AJ13" s="31">
        <v>0</v>
      </c>
      <c r="AK13" s="31">
        <v>0</v>
      </c>
      <c r="AL13" s="33">
        <v>0</v>
      </c>
      <c r="AM13" s="31">
        <v>0</v>
      </c>
      <c r="AN13" s="10">
        <f t="shared" ref="AN13" si="12">AQ13</f>
        <v>0</v>
      </c>
      <c r="AO13" s="31">
        <v>0</v>
      </c>
      <c r="AP13" s="31">
        <v>0</v>
      </c>
      <c r="AQ13" s="33">
        <v>0</v>
      </c>
      <c r="AR13" s="31">
        <v>0</v>
      </c>
      <c r="AS13" s="10">
        <f t="shared" ref="AS13" si="13">AV13</f>
        <v>0</v>
      </c>
      <c r="AT13" s="31">
        <v>0</v>
      </c>
      <c r="AU13" s="31">
        <v>0</v>
      </c>
      <c r="AV13" s="33">
        <v>0</v>
      </c>
      <c r="AW13" s="31">
        <v>0</v>
      </c>
      <c r="AX13" s="10">
        <f t="shared" ref="AX13" si="14">BA13</f>
        <v>0</v>
      </c>
      <c r="AY13" s="31">
        <v>0</v>
      </c>
      <c r="AZ13" s="31">
        <v>0</v>
      </c>
      <c r="BA13" s="33">
        <v>0</v>
      </c>
      <c r="BB13" s="31">
        <v>0</v>
      </c>
      <c r="BC13" s="10">
        <f t="shared" ref="BC13" si="15">BF13</f>
        <v>0</v>
      </c>
      <c r="BD13" s="31">
        <v>0</v>
      </c>
      <c r="BE13" s="31">
        <v>0</v>
      </c>
      <c r="BF13" s="33">
        <v>0</v>
      </c>
      <c r="BG13" s="31">
        <v>0</v>
      </c>
    </row>
    <row r="14" spans="1:62" ht="126" x14ac:dyDescent="0.25">
      <c r="A14" s="9" t="s">
        <v>82</v>
      </c>
      <c r="B14" s="82" t="s">
        <v>84</v>
      </c>
      <c r="C14" s="42" t="s">
        <v>21</v>
      </c>
      <c r="D14" s="42" t="s">
        <v>21</v>
      </c>
      <c r="E14" s="17">
        <f t="shared" si="4"/>
        <v>1476.2</v>
      </c>
      <c r="F14" s="32">
        <f>K14+P14+U14+Z14+AE14+AJ14+AO14+AT14+AY14+BD14</f>
        <v>0</v>
      </c>
      <c r="G14" s="32">
        <f t="shared" si="5"/>
        <v>0</v>
      </c>
      <c r="H14" s="17">
        <f t="shared" si="3"/>
        <v>1476.2</v>
      </c>
      <c r="I14" s="32">
        <f t="shared" si="3"/>
        <v>0</v>
      </c>
      <c r="J14" s="10">
        <f>M14</f>
        <v>0</v>
      </c>
      <c r="K14" s="31">
        <v>0</v>
      </c>
      <c r="L14" s="31">
        <v>0</v>
      </c>
      <c r="M14" s="33">
        <v>0</v>
      </c>
      <c r="N14" s="31">
        <v>0</v>
      </c>
      <c r="O14" s="18">
        <f>R14</f>
        <v>1476.2</v>
      </c>
      <c r="P14" s="31">
        <v>0</v>
      </c>
      <c r="Q14" s="31">
        <v>0</v>
      </c>
      <c r="R14" s="19">
        <v>1476.2</v>
      </c>
      <c r="S14" s="31">
        <v>0</v>
      </c>
      <c r="T14" s="10">
        <f>W14</f>
        <v>0</v>
      </c>
      <c r="U14" s="31">
        <v>0</v>
      </c>
      <c r="V14" s="31">
        <v>0</v>
      </c>
      <c r="W14" s="33">
        <v>0</v>
      </c>
      <c r="X14" s="31">
        <v>0</v>
      </c>
      <c r="Y14" s="10">
        <f>AB14</f>
        <v>0</v>
      </c>
      <c r="Z14" s="31">
        <v>0</v>
      </c>
      <c r="AA14" s="31">
        <v>0</v>
      </c>
      <c r="AB14" s="33">
        <v>0</v>
      </c>
      <c r="AC14" s="31">
        <v>0</v>
      </c>
      <c r="AD14" s="10">
        <f>AG14</f>
        <v>0</v>
      </c>
      <c r="AE14" s="31">
        <v>0</v>
      </c>
      <c r="AF14" s="31">
        <v>0</v>
      </c>
      <c r="AG14" s="33">
        <v>0</v>
      </c>
      <c r="AH14" s="31">
        <v>0</v>
      </c>
      <c r="AI14" s="10">
        <f t="shared" si="11"/>
        <v>0</v>
      </c>
      <c r="AJ14" s="31">
        <v>0</v>
      </c>
      <c r="AK14" s="31">
        <v>0</v>
      </c>
      <c r="AL14" s="33">
        <v>0</v>
      </c>
      <c r="AM14" s="31">
        <v>0</v>
      </c>
      <c r="AN14" s="10">
        <f>AQ14</f>
        <v>0</v>
      </c>
      <c r="AO14" s="31">
        <v>0</v>
      </c>
      <c r="AP14" s="31">
        <v>0</v>
      </c>
      <c r="AQ14" s="33">
        <v>0</v>
      </c>
      <c r="AR14" s="31">
        <v>0</v>
      </c>
      <c r="AS14" s="10">
        <f>AV14</f>
        <v>0</v>
      </c>
      <c r="AT14" s="31">
        <v>0</v>
      </c>
      <c r="AU14" s="31">
        <v>0</v>
      </c>
      <c r="AV14" s="33">
        <v>0</v>
      </c>
      <c r="AW14" s="31">
        <v>0</v>
      </c>
      <c r="AX14" s="10">
        <f>BA14</f>
        <v>0</v>
      </c>
      <c r="AY14" s="31">
        <v>0</v>
      </c>
      <c r="AZ14" s="31">
        <v>0</v>
      </c>
      <c r="BA14" s="33">
        <v>0</v>
      </c>
      <c r="BB14" s="31">
        <v>0</v>
      </c>
      <c r="BC14" s="10">
        <f>BF14</f>
        <v>0</v>
      </c>
      <c r="BD14" s="31">
        <v>0</v>
      </c>
      <c r="BE14" s="31">
        <v>0</v>
      </c>
      <c r="BF14" s="33">
        <v>0</v>
      </c>
      <c r="BG14" s="31">
        <v>0</v>
      </c>
    </row>
    <row r="15" spans="1:62" ht="110.25" x14ac:dyDescent="0.25">
      <c r="A15" s="9" t="s">
        <v>83</v>
      </c>
      <c r="B15" s="82" t="s">
        <v>85</v>
      </c>
      <c r="C15" s="42" t="s">
        <v>21</v>
      </c>
      <c r="D15" s="42" t="s">
        <v>21</v>
      </c>
      <c r="E15" s="17">
        <f t="shared" si="4"/>
        <v>310.3</v>
      </c>
      <c r="F15" s="32">
        <f t="shared" ref="F15" si="16">K15+P15+U15+Z15+AE15+AJ15+AO15+AT15+AY15+BD15</f>
        <v>0</v>
      </c>
      <c r="G15" s="32">
        <f t="shared" si="5"/>
        <v>0</v>
      </c>
      <c r="H15" s="17">
        <f t="shared" si="3"/>
        <v>310.3</v>
      </c>
      <c r="I15" s="32">
        <f t="shared" si="3"/>
        <v>0</v>
      </c>
      <c r="J15" s="10">
        <f t="shared" ref="J15" si="17">M15</f>
        <v>0</v>
      </c>
      <c r="K15" s="31">
        <v>0</v>
      </c>
      <c r="L15" s="31">
        <v>0</v>
      </c>
      <c r="M15" s="33">
        <v>0</v>
      </c>
      <c r="N15" s="31">
        <v>0</v>
      </c>
      <c r="O15" s="18">
        <f t="shared" ref="O15" si="18">R15</f>
        <v>310.3</v>
      </c>
      <c r="P15" s="31">
        <v>0</v>
      </c>
      <c r="Q15" s="31">
        <v>0</v>
      </c>
      <c r="R15" s="19">
        <v>310.3</v>
      </c>
      <c r="S15" s="31">
        <v>0</v>
      </c>
      <c r="T15" s="10">
        <f t="shared" ref="T15" si="19">W15</f>
        <v>0</v>
      </c>
      <c r="U15" s="31">
        <v>0</v>
      </c>
      <c r="V15" s="31">
        <v>0</v>
      </c>
      <c r="W15" s="33">
        <v>0</v>
      </c>
      <c r="X15" s="31">
        <v>0</v>
      </c>
      <c r="Y15" s="10">
        <f t="shared" ref="Y15" si="20">AB15</f>
        <v>0</v>
      </c>
      <c r="Z15" s="31">
        <v>0</v>
      </c>
      <c r="AA15" s="31">
        <v>0</v>
      </c>
      <c r="AB15" s="33">
        <v>0</v>
      </c>
      <c r="AC15" s="31">
        <v>0</v>
      </c>
      <c r="AD15" s="10">
        <f t="shared" ref="AD15" si="21">AG15</f>
        <v>0</v>
      </c>
      <c r="AE15" s="31">
        <v>0</v>
      </c>
      <c r="AF15" s="31">
        <v>0</v>
      </c>
      <c r="AG15" s="33">
        <v>0</v>
      </c>
      <c r="AH15" s="31">
        <v>0</v>
      </c>
      <c r="AI15" s="10">
        <f t="shared" si="11"/>
        <v>0</v>
      </c>
      <c r="AJ15" s="31">
        <v>0</v>
      </c>
      <c r="AK15" s="31">
        <v>0</v>
      </c>
      <c r="AL15" s="33">
        <v>0</v>
      </c>
      <c r="AM15" s="31">
        <v>0</v>
      </c>
      <c r="AN15" s="10">
        <f t="shared" ref="AN15" si="22">AQ15</f>
        <v>0</v>
      </c>
      <c r="AO15" s="31">
        <v>0</v>
      </c>
      <c r="AP15" s="31">
        <v>0</v>
      </c>
      <c r="AQ15" s="33">
        <v>0</v>
      </c>
      <c r="AR15" s="31">
        <v>0</v>
      </c>
      <c r="AS15" s="10">
        <f t="shared" ref="AS15" si="23">AV15</f>
        <v>0</v>
      </c>
      <c r="AT15" s="31">
        <v>0</v>
      </c>
      <c r="AU15" s="31">
        <v>0</v>
      </c>
      <c r="AV15" s="33">
        <v>0</v>
      </c>
      <c r="AW15" s="31">
        <v>0</v>
      </c>
      <c r="AX15" s="10">
        <f t="shared" ref="AX15" si="24">BA15</f>
        <v>0</v>
      </c>
      <c r="AY15" s="31">
        <v>0</v>
      </c>
      <c r="AZ15" s="31">
        <v>0</v>
      </c>
      <c r="BA15" s="33">
        <v>0</v>
      </c>
      <c r="BB15" s="31">
        <v>0</v>
      </c>
      <c r="BC15" s="10">
        <f t="shared" ref="BC15" si="25">BF15</f>
        <v>0</v>
      </c>
      <c r="BD15" s="31">
        <v>0</v>
      </c>
      <c r="BE15" s="31">
        <v>0</v>
      </c>
      <c r="BF15" s="33">
        <v>0</v>
      </c>
      <c r="BG15" s="31">
        <v>0</v>
      </c>
    </row>
    <row r="16" spans="1:62" ht="78.75" x14ac:dyDescent="0.25">
      <c r="A16" s="9" t="s">
        <v>89</v>
      </c>
      <c r="B16" s="82" t="s">
        <v>87</v>
      </c>
      <c r="C16" s="42" t="s">
        <v>21</v>
      </c>
      <c r="D16" s="42" t="s">
        <v>54</v>
      </c>
      <c r="E16" s="17">
        <f t="shared" si="4"/>
        <v>418.4</v>
      </c>
      <c r="F16" s="32">
        <f t="shared" ref="F16:F20" si="26">K16+P16+U16+Z16+AE16+AJ16+AO16+AT16+AY16+BD16</f>
        <v>0</v>
      </c>
      <c r="G16" s="32">
        <f t="shared" si="5"/>
        <v>0</v>
      </c>
      <c r="H16" s="17">
        <f t="shared" si="3"/>
        <v>418.4</v>
      </c>
      <c r="I16" s="32">
        <f t="shared" si="3"/>
        <v>0</v>
      </c>
      <c r="J16" s="10">
        <f t="shared" ref="J16:J20" si="27">M16</f>
        <v>0</v>
      </c>
      <c r="K16" s="31">
        <v>0</v>
      </c>
      <c r="L16" s="31">
        <v>0</v>
      </c>
      <c r="M16" s="33">
        <v>0</v>
      </c>
      <c r="N16" s="31">
        <v>0</v>
      </c>
      <c r="O16" s="18">
        <f t="shared" ref="O16:O20" si="28">R16</f>
        <v>418.4</v>
      </c>
      <c r="P16" s="31">
        <v>0</v>
      </c>
      <c r="Q16" s="31">
        <v>0</v>
      </c>
      <c r="R16" s="19">
        <v>418.4</v>
      </c>
      <c r="S16" s="31">
        <v>0</v>
      </c>
      <c r="T16" s="10">
        <f t="shared" ref="T16:T20" si="29">W16</f>
        <v>0</v>
      </c>
      <c r="U16" s="31">
        <v>0</v>
      </c>
      <c r="V16" s="31">
        <v>0</v>
      </c>
      <c r="W16" s="33">
        <v>0</v>
      </c>
      <c r="X16" s="31">
        <v>0</v>
      </c>
      <c r="Y16" s="10">
        <f t="shared" ref="Y16:Y20" si="30">AB16</f>
        <v>0</v>
      </c>
      <c r="Z16" s="31">
        <v>0</v>
      </c>
      <c r="AA16" s="31">
        <v>0</v>
      </c>
      <c r="AB16" s="33">
        <v>0</v>
      </c>
      <c r="AC16" s="31">
        <v>0</v>
      </c>
      <c r="AD16" s="10">
        <f t="shared" ref="AD16:AD20" si="31">AG16</f>
        <v>0</v>
      </c>
      <c r="AE16" s="31">
        <v>0</v>
      </c>
      <c r="AF16" s="31">
        <v>0</v>
      </c>
      <c r="AG16" s="33">
        <v>0</v>
      </c>
      <c r="AH16" s="31">
        <v>0</v>
      </c>
      <c r="AI16" s="10">
        <f t="shared" si="11"/>
        <v>0</v>
      </c>
      <c r="AJ16" s="31">
        <v>0</v>
      </c>
      <c r="AK16" s="31">
        <v>0</v>
      </c>
      <c r="AL16" s="33">
        <v>0</v>
      </c>
      <c r="AM16" s="31">
        <v>0</v>
      </c>
      <c r="AN16" s="10">
        <f t="shared" ref="AN16:AN20" si="32">AQ16</f>
        <v>0</v>
      </c>
      <c r="AO16" s="31">
        <v>0</v>
      </c>
      <c r="AP16" s="31">
        <v>0</v>
      </c>
      <c r="AQ16" s="33">
        <v>0</v>
      </c>
      <c r="AR16" s="31">
        <v>0</v>
      </c>
      <c r="AS16" s="10">
        <f t="shared" ref="AS16:AS20" si="33">AV16</f>
        <v>0</v>
      </c>
      <c r="AT16" s="31">
        <v>0</v>
      </c>
      <c r="AU16" s="31">
        <v>0</v>
      </c>
      <c r="AV16" s="33">
        <v>0</v>
      </c>
      <c r="AW16" s="31">
        <v>0</v>
      </c>
      <c r="AX16" s="10">
        <f t="shared" ref="AX16:AX20" si="34">BA16</f>
        <v>0</v>
      </c>
      <c r="AY16" s="31">
        <v>0</v>
      </c>
      <c r="AZ16" s="31">
        <v>0</v>
      </c>
      <c r="BA16" s="33">
        <v>0</v>
      </c>
      <c r="BB16" s="31">
        <v>0</v>
      </c>
      <c r="BC16" s="10">
        <f t="shared" ref="BC16:BC20" si="35">BF16</f>
        <v>0</v>
      </c>
      <c r="BD16" s="31">
        <v>0</v>
      </c>
      <c r="BE16" s="31">
        <v>0</v>
      </c>
      <c r="BF16" s="33">
        <v>0</v>
      </c>
      <c r="BG16" s="31">
        <v>0</v>
      </c>
    </row>
    <row r="17" spans="1:59" ht="63" x14ac:dyDescent="0.25">
      <c r="A17" s="9" t="s">
        <v>90</v>
      </c>
      <c r="B17" s="82" t="s">
        <v>88</v>
      </c>
      <c r="C17" s="42" t="s">
        <v>21</v>
      </c>
      <c r="D17" s="42" t="s">
        <v>54</v>
      </c>
      <c r="E17" s="17">
        <f t="shared" si="4"/>
        <v>47.5</v>
      </c>
      <c r="F17" s="32">
        <f t="shared" si="26"/>
        <v>0</v>
      </c>
      <c r="G17" s="32">
        <f t="shared" si="5"/>
        <v>0</v>
      </c>
      <c r="H17" s="17">
        <f t="shared" si="3"/>
        <v>47.5</v>
      </c>
      <c r="I17" s="32">
        <f t="shared" si="3"/>
        <v>0</v>
      </c>
      <c r="J17" s="10">
        <f t="shared" si="27"/>
        <v>0</v>
      </c>
      <c r="K17" s="31">
        <v>0</v>
      </c>
      <c r="L17" s="31">
        <v>0</v>
      </c>
      <c r="M17" s="33">
        <v>0</v>
      </c>
      <c r="N17" s="31">
        <v>0</v>
      </c>
      <c r="O17" s="18">
        <f t="shared" si="28"/>
        <v>47.5</v>
      </c>
      <c r="P17" s="31">
        <v>0</v>
      </c>
      <c r="Q17" s="31">
        <v>0</v>
      </c>
      <c r="R17" s="19">
        <v>47.5</v>
      </c>
      <c r="S17" s="31">
        <v>0</v>
      </c>
      <c r="T17" s="10">
        <f t="shared" si="29"/>
        <v>0</v>
      </c>
      <c r="U17" s="31">
        <v>0</v>
      </c>
      <c r="V17" s="31">
        <v>0</v>
      </c>
      <c r="W17" s="33">
        <v>0</v>
      </c>
      <c r="X17" s="31">
        <v>0</v>
      </c>
      <c r="Y17" s="10">
        <f t="shared" si="30"/>
        <v>0</v>
      </c>
      <c r="Z17" s="31">
        <v>0</v>
      </c>
      <c r="AA17" s="31">
        <v>0</v>
      </c>
      <c r="AB17" s="33">
        <v>0</v>
      </c>
      <c r="AC17" s="31">
        <v>0</v>
      </c>
      <c r="AD17" s="10">
        <f t="shared" si="31"/>
        <v>0</v>
      </c>
      <c r="AE17" s="31">
        <v>0</v>
      </c>
      <c r="AF17" s="31">
        <v>0</v>
      </c>
      <c r="AG17" s="33">
        <v>0</v>
      </c>
      <c r="AH17" s="31">
        <v>0</v>
      </c>
      <c r="AI17" s="10">
        <f t="shared" si="11"/>
        <v>0</v>
      </c>
      <c r="AJ17" s="31">
        <v>0</v>
      </c>
      <c r="AK17" s="31">
        <v>0</v>
      </c>
      <c r="AL17" s="33">
        <v>0</v>
      </c>
      <c r="AM17" s="31">
        <v>0</v>
      </c>
      <c r="AN17" s="10">
        <f t="shared" si="32"/>
        <v>0</v>
      </c>
      <c r="AO17" s="31">
        <v>0</v>
      </c>
      <c r="AP17" s="31">
        <v>0</v>
      </c>
      <c r="AQ17" s="33">
        <v>0</v>
      </c>
      <c r="AR17" s="31">
        <v>0</v>
      </c>
      <c r="AS17" s="10">
        <f t="shared" si="33"/>
        <v>0</v>
      </c>
      <c r="AT17" s="31">
        <v>0</v>
      </c>
      <c r="AU17" s="31">
        <v>0</v>
      </c>
      <c r="AV17" s="33">
        <v>0</v>
      </c>
      <c r="AW17" s="31">
        <v>0</v>
      </c>
      <c r="AX17" s="10">
        <f t="shared" si="34"/>
        <v>0</v>
      </c>
      <c r="AY17" s="31">
        <v>0</v>
      </c>
      <c r="AZ17" s="31">
        <v>0</v>
      </c>
      <c r="BA17" s="33">
        <v>0</v>
      </c>
      <c r="BB17" s="31">
        <v>0</v>
      </c>
      <c r="BC17" s="10">
        <f t="shared" si="35"/>
        <v>0</v>
      </c>
      <c r="BD17" s="31">
        <v>0</v>
      </c>
      <c r="BE17" s="31">
        <v>0</v>
      </c>
      <c r="BF17" s="33">
        <v>0</v>
      </c>
      <c r="BG17" s="31">
        <v>0</v>
      </c>
    </row>
    <row r="18" spans="1:59" ht="110.25" x14ac:dyDescent="0.25">
      <c r="A18" s="9" t="s">
        <v>107</v>
      </c>
      <c r="B18" s="83" t="s">
        <v>108</v>
      </c>
      <c r="C18" s="42" t="s">
        <v>21</v>
      </c>
      <c r="D18" s="42" t="s">
        <v>21</v>
      </c>
      <c r="E18" s="17">
        <f t="shared" si="4"/>
        <v>198.79999999999998</v>
      </c>
      <c r="F18" s="32">
        <f t="shared" si="26"/>
        <v>0</v>
      </c>
      <c r="G18" s="32">
        <f t="shared" si="5"/>
        <v>0</v>
      </c>
      <c r="H18" s="17">
        <f t="shared" si="3"/>
        <v>198.79999999999998</v>
      </c>
      <c r="I18" s="32">
        <f t="shared" si="3"/>
        <v>0</v>
      </c>
      <c r="J18" s="10">
        <f t="shared" si="27"/>
        <v>0</v>
      </c>
      <c r="K18" s="31">
        <v>0</v>
      </c>
      <c r="L18" s="31">
        <v>0</v>
      </c>
      <c r="M18" s="33">
        <v>0</v>
      </c>
      <c r="N18" s="31">
        <v>0</v>
      </c>
      <c r="O18" s="10">
        <f t="shared" si="28"/>
        <v>0</v>
      </c>
      <c r="P18" s="31">
        <v>0</v>
      </c>
      <c r="Q18" s="31">
        <v>0</v>
      </c>
      <c r="R18" s="33">
        <v>0</v>
      </c>
      <c r="S18" s="31">
        <v>0</v>
      </c>
      <c r="T18" s="18">
        <f t="shared" si="29"/>
        <v>109.99999999999999</v>
      </c>
      <c r="U18" s="31">
        <v>0</v>
      </c>
      <c r="V18" s="31">
        <v>0</v>
      </c>
      <c r="W18" s="19">
        <f>198.7-88.7</f>
        <v>109.99999999999999</v>
      </c>
      <c r="X18" s="31">
        <v>0</v>
      </c>
      <c r="Y18" s="18">
        <f t="shared" si="30"/>
        <v>88.8</v>
      </c>
      <c r="Z18" s="31">
        <v>0</v>
      </c>
      <c r="AA18" s="31">
        <v>0</v>
      </c>
      <c r="AB18" s="19">
        <v>88.8</v>
      </c>
      <c r="AC18" s="31">
        <v>0</v>
      </c>
      <c r="AD18" s="10">
        <f t="shared" si="31"/>
        <v>0</v>
      </c>
      <c r="AE18" s="31">
        <v>0</v>
      </c>
      <c r="AF18" s="31">
        <v>0</v>
      </c>
      <c r="AG18" s="33">
        <v>0</v>
      </c>
      <c r="AH18" s="31">
        <v>0</v>
      </c>
      <c r="AI18" s="10">
        <f t="shared" si="11"/>
        <v>0</v>
      </c>
      <c r="AJ18" s="31">
        <v>0</v>
      </c>
      <c r="AK18" s="31">
        <v>0</v>
      </c>
      <c r="AL18" s="33">
        <v>0</v>
      </c>
      <c r="AM18" s="31">
        <v>0</v>
      </c>
      <c r="AN18" s="10">
        <f t="shared" si="32"/>
        <v>0</v>
      </c>
      <c r="AO18" s="31">
        <v>0</v>
      </c>
      <c r="AP18" s="31">
        <v>0</v>
      </c>
      <c r="AQ18" s="33">
        <v>0</v>
      </c>
      <c r="AR18" s="31">
        <v>0</v>
      </c>
      <c r="AS18" s="10">
        <f t="shared" si="33"/>
        <v>0</v>
      </c>
      <c r="AT18" s="31">
        <v>0</v>
      </c>
      <c r="AU18" s="31">
        <v>0</v>
      </c>
      <c r="AV18" s="33">
        <v>0</v>
      </c>
      <c r="AW18" s="31">
        <v>0</v>
      </c>
      <c r="AX18" s="10">
        <f t="shared" si="34"/>
        <v>0</v>
      </c>
      <c r="AY18" s="31">
        <v>0</v>
      </c>
      <c r="AZ18" s="31">
        <v>0</v>
      </c>
      <c r="BA18" s="33">
        <v>0</v>
      </c>
      <c r="BB18" s="31">
        <v>0</v>
      </c>
      <c r="BC18" s="10">
        <f t="shared" si="35"/>
        <v>0</v>
      </c>
      <c r="BD18" s="31">
        <v>0</v>
      </c>
      <c r="BE18" s="31">
        <v>0</v>
      </c>
      <c r="BF18" s="33">
        <v>0</v>
      </c>
      <c r="BG18" s="31">
        <v>0</v>
      </c>
    </row>
    <row r="19" spans="1:59" ht="94.5" x14ac:dyDescent="0.25">
      <c r="A19" s="9" t="s">
        <v>109</v>
      </c>
      <c r="B19" s="83" t="s">
        <v>116</v>
      </c>
      <c r="C19" s="42" t="s">
        <v>21</v>
      </c>
      <c r="D19" s="42" t="s">
        <v>21</v>
      </c>
      <c r="E19" s="17">
        <f t="shared" si="4"/>
        <v>1151.7</v>
      </c>
      <c r="F19" s="32">
        <f t="shared" si="26"/>
        <v>0</v>
      </c>
      <c r="G19" s="32">
        <f t="shared" si="5"/>
        <v>0</v>
      </c>
      <c r="H19" s="17">
        <f t="shared" si="3"/>
        <v>1151.7</v>
      </c>
      <c r="I19" s="32">
        <f t="shared" si="3"/>
        <v>0</v>
      </c>
      <c r="J19" s="10">
        <f t="shared" si="27"/>
        <v>0</v>
      </c>
      <c r="K19" s="31">
        <v>0</v>
      </c>
      <c r="L19" s="31">
        <v>0</v>
      </c>
      <c r="M19" s="33">
        <v>0</v>
      </c>
      <c r="N19" s="31">
        <v>0</v>
      </c>
      <c r="O19" s="10">
        <f t="shared" si="28"/>
        <v>0</v>
      </c>
      <c r="P19" s="31">
        <v>0</v>
      </c>
      <c r="Q19" s="31">
        <v>0</v>
      </c>
      <c r="R19" s="33">
        <v>0</v>
      </c>
      <c r="S19" s="31">
        <v>0</v>
      </c>
      <c r="T19" s="18">
        <f t="shared" si="29"/>
        <v>1151.7</v>
      </c>
      <c r="U19" s="31">
        <v>0</v>
      </c>
      <c r="V19" s="31">
        <v>0</v>
      </c>
      <c r="W19" s="19">
        <f>1023.4+128.3</f>
        <v>1151.7</v>
      </c>
      <c r="X19" s="31">
        <v>0</v>
      </c>
      <c r="Y19" s="10">
        <f t="shared" si="30"/>
        <v>0</v>
      </c>
      <c r="Z19" s="31">
        <v>0</v>
      </c>
      <c r="AA19" s="31">
        <v>0</v>
      </c>
      <c r="AB19" s="33">
        <v>0</v>
      </c>
      <c r="AC19" s="31">
        <v>0</v>
      </c>
      <c r="AD19" s="10">
        <f t="shared" si="31"/>
        <v>0</v>
      </c>
      <c r="AE19" s="31">
        <v>0</v>
      </c>
      <c r="AF19" s="31">
        <v>0</v>
      </c>
      <c r="AG19" s="33">
        <v>0</v>
      </c>
      <c r="AH19" s="31">
        <v>0</v>
      </c>
      <c r="AI19" s="10">
        <f t="shared" si="11"/>
        <v>0</v>
      </c>
      <c r="AJ19" s="31">
        <v>0</v>
      </c>
      <c r="AK19" s="31">
        <v>0</v>
      </c>
      <c r="AL19" s="33">
        <v>0</v>
      </c>
      <c r="AM19" s="31">
        <v>0</v>
      </c>
      <c r="AN19" s="10">
        <f t="shared" si="32"/>
        <v>0</v>
      </c>
      <c r="AO19" s="31">
        <v>0</v>
      </c>
      <c r="AP19" s="31">
        <v>0</v>
      </c>
      <c r="AQ19" s="33">
        <v>0</v>
      </c>
      <c r="AR19" s="31">
        <v>0</v>
      </c>
      <c r="AS19" s="10">
        <f t="shared" si="33"/>
        <v>0</v>
      </c>
      <c r="AT19" s="31">
        <v>0</v>
      </c>
      <c r="AU19" s="31">
        <v>0</v>
      </c>
      <c r="AV19" s="33">
        <v>0</v>
      </c>
      <c r="AW19" s="31">
        <v>0</v>
      </c>
      <c r="AX19" s="10">
        <f t="shared" si="34"/>
        <v>0</v>
      </c>
      <c r="AY19" s="31">
        <v>0</v>
      </c>
      <c r="AZ19" s="31">
        <v>0</v>
      </c>
      <c r="BA19" s="33">
        <v>0</v>
      </c>
      <c r="BB19" s="31">
        <v>0</v>
      </c>
      <c r="BC19" s="10">
        <f t="shared" si="35"/>
        <v>0</v>
      </c>
      <c r="BD19" s="31">
        <v>0</v>
      </c>
      <c r="BE19" s="31">
        <v>0</v>
      </c>
      <c r="BF19" s="33">
        <v>0</v>
      </c>
      <c r="BG19" s="31">
        <v>0</v>
      </c>
    </row>
    <row r="20" spans="1:59" ht="94.5" x14ac:dyDescent="0.25">
      <c r="A20" s="9" t="s">
        <v>110</v>
      </c>
      <c r="B20" s="83" t="s">
        <v>111</v>
      </c>
      <c r="C20" s="42" t="s">
        <v>21</v>
      </c>
      <c r="D20" s="42" t="s">
        <v>21</v>
      </c>
      <c r="E20" s="17">
        <f t="shared" si="4"/>
        <v>258.60000000000002</v>
      </c>
      <c r="F20" s="32">
        <f t="shared" si="26"/>
        <v>0</v>
      </c>
      <c r="G20" s="32">
        <f t="shared" si="5"/>
        <v>0</v>
      </c>
      <c r="H20" s="17">
        <f t="shared" si="3"/>
        <v>258.60000000000002</v>
      </c>
      <c r="I20" s="32">
        <f t="shared" si="3"/>
        <v>0</v>
      </c>
      <c r="J20" s="10">
        <f t="shared" si="27"/>
        <v>0</v>
      </c>
      <c r="K20" s="31">
        <v>0</v>
      </c>
      <c r="L20" s="31">
        <v>0</v>
      </c>
      <c r="M20" s="33">
        <v>0</v>
      </c>
      <c r="N20" s="31">
        <v>0</v>
      </c>
      <c r="O20" s="10">
        <f t="shared" si="28"/>
        <v>0</v>
      </c>
      <c r="P20" s="31">
        <v>0</v>
      </c>
      <c r="Q20" s="31">
        <v>0</v>
      </c>
      <c r="R20" s="33">
        <v>0</v>
      </c>
      <c r="S20" s="31">
        <v>0</v>
      </c>
      <c r="T20" s="18">
        <f t="shared" si="29"/>
        <v>258.60000000000002</v>
      </c>
      <c r="U20" s="31">
        <v>0</v>
      </c>
      <c r="V20" s="31">
        <v>0</v>
      </c>
      <c r="W20" s="22">
        <v>258.60000000000002</v>
      </c>
      <c r="X20" s="31">
        <v>0</v>
      </c>
      <c r="Y20" s="10">
        <f t="shared" si="30"/>
        <v>0</v>
      </c>
      <c r="Z20" s="31">
        <v>0</v>
      </c>
      <c r="AA20" s="31">
        <v>0</v>
      </c>
      <c r="AB20" s="33">
        <v>0</v>
      </c>
      <c r="AC20" s="31">
        <v>0</v>
      </c>
      <c r="AD20" s="10">
        <f t="shared" si="31"/>
        <v>0</v>
      </c>
      <c r="AE20" s="31">
        <v>0</v>
      </c>
      <c r="AF20" s="31">
        <v>0</v>
      </c>
      <c r="AG20" s="33">
        <v>0</v>
      </c>
      <c r="AH20" s="31">
        <v>0</v>
      </c>
      <c r="AI20" s="10">
        <f t="shared" si="11"/>
        <v>0</v>
      </c>
      <c r="AJ20" s="31">
        <v>0</v>
      </c>
      <c r="AK20" s="31">
        <v>0</v>
      </c>
      <c r="AL20" s="33">
        <v>0</v>
      </c>
      <c r="AM20" s="31">
        <v>0</v>
      </c>
      <c r="AN20" s="10">
        <f t="shared" si="32"/>
        <v>0</v>
      </c>
      <c r="AO20" s="31">
        <v>0</v>
      </c>
      <c r="AP20" s="31">
        <v>0</v>
      </c>
      <c r="AQ20" s="33">
        <v>0</v>
      </c>
      <c r="AR20" s="31">
        <v>0</v>
      </c>
      <c r="AS20" s="10">
        <f t="shared" si="33"/>
        <v>0</v>
      </c>
      <c r="AT20" s="31">
        <v>0</v>
      </c>
      <c r="AU20" s="31">
        <v>0</v>
      </c>
      <c r="AV20" s="33">
        <v>0</v>
      </c>
      <c r="AW20" s="31">
        <v>0</v>
      </c>
      <c r="AX20" s="10">
        <f t="shared" si="34"/>
        <v>0</v>
      </c>
      <c r="AY20" s="31">
        <v>0</v>
      </c>
      <c r="AZ20" s="31">
        <v>0</v>
      </c>
      <c r="BA20" s="33">
        <v>0</v>
      </c>
      <c r="BB20" s="31">
        <v>0</v>
      </c>
      <c r="BC20" s="10">
        <f t="shared" si="35"/>
        <v>0</v>
      </c>
      <c r="BD20" s="31">
        <v>0</v>
      </c>
      <c r="BE20" s="31">
        <v>0</v>
      </c>
      <c r="BF20" s="33">
        <v>0</v>
      </c>
      <c r="BG20" s="31">
        <v>0</v>
      </c>
    </row>
    <row r="21" spans="1:59" ht="78.75" x14ac:dyDescent="0.25">
      <c r="A21" s="9" t="s">
        <v>117</v>
      </c>
      <c r="B21" s="83" t="s">
        <v>87</v>
      </c>
      <c r="C21" s="42" t="s">
        <v>21</v>
      </c>
      <c r="D21" s="42" t="s">
        <v>54</v>
      </c>
      <c r="E21" s="17">
        <f t="shared" si="4"/>
        <v>449.79999999999995</v>
      </c>
      <c r="F21" s="32">
        <f t="shared" ref="F21:F22" si="36">K21+P21+U21+Z21+AE21+AJ21+AO21+AT21+AY21+BD21</f>
        <v>0</v>
      </c>
      <c r="G21" s="32">
        <f t="shared" si="5"/>
        <v>0</v>
      </c>
      <c r="H21" s="17">
        <f t="shared" si="3"/>
        <v>449.79999999999995</v>
      </c>
      <c r="I21" s="32">
        <f t="shared" si="3"/>
        <v>0</v>
      </c>
      <c r="J21" s="10">
        <f t="shared" ref="J21:J22" si="37">M21</f>
        <v>0</v>
      </c>
      <c r="K21" s="31">
        <v>0</v>
      </c>
      <c r="L21" s="31">
        <v>0</v>
      </c>
      <c r="M21" s="33">
        <v>0</v>
      </c>
      <c r="N21" s="31">
        <v>0</v>
      </c>
      <c r="O21" s="10">
        <f t="shared" ref="O21:O22" si="38">R21</f>
        <v>0</v>
      </c>
      <c r="P21" s="31">
        <v>0</v>
      </c>
      <c r="Q21" s="31">
        <v>0</v>
      </c>
      <c r="R21" s="33">
        <v>0</v>
      </c>
      <c r="S21" s="31">
        <v>0</v>
      </c>
      <c r="T21" s="18">
        <f t="shared" ref="T21:T22" si="39">W21</f>
        <v>449.79999999999995</v>
      </c>
      <c r="U21" s="31">
        <v>0</v>
      </c>
      <c r="V21" s="34">
        <v>0</v>
      </c>
      <c r="W21" s="39">
        <f>615.8-166</f>
        <v>449.79999999999995</v>
      </c>
      <c r="X21" s="35">
        <v>0</v>
      </c>
      <c r="Y21" s="10">
        <f t="shared" ref="Y21:Y22" si="40">AB21</f>
        <v>0</v>
      </c>
      <c r="Z21" s="31">
        <v>0</v>
      </c>
      <c r="AA21" s="31">
        <v>0</v>
      </c>
      <c r="AB21" s="33">
        <v>0</v>
      </c>
      <c r="AC21" s="31">
        <v>0</v>
      </c>
      <c r="AD21" s="10">
        <f t="shared" ref="AD21:AD22" si="41">AG21</f>
        <v>0</v>
      </c>
      <c r="AE21" s="31">
        <v>0</v>
      </c>
      <c r="AF21" s="31">
        <v>0</v>
      </c>
      <c r="AG21" s="33">
        <v>0</v>
      </c>
      <c r="AH21" s="31">
        <v>0</v>
      </c>
      <c r="AI21" s="10">
        <f t="shared" si="11"/>
        <v>0</v>
      </c>
      <c r="AJ21" s="31">
        <v>0</v>
      </c>
      <c r="AK21" s="31">
        <v>0</v>
      </c>
      <c r="AL21" s="33">
        <v>0</v>
      </c>
      <c r="AM21" s="31">
        <v>0</v>
      </c>
      <c r="AN21" s="10">
        <f t="shared" ref="AN21:AN22" si="42">AQ21</f>
        <v>0</v>
      </c>
      <c r="AO21" s="31">
        <v>0</v>
      </c>
      <c r="AP21" s="31">
        <v>0</v>
      </c>
      <c r="AQ21" s="33">
        <v>0</v>
      </c>
      <c r="AR21" s="31">
        <v>0</v>
      </c>
      <c r="AS21" s="10">
        <f t="shared" ref="AS21:AS22" si="43">AV21</f>
        <v>0</v>
      </c>
      <c r="AT21" s="31">
        <v>0</v>
      </c>
      <c r="AU21" s="31">
        <v>0</v>
      </c>
      <c r="AV21" s="33">
        <v>0</v>
      </c>
      <c r="AW21" s="31">
        <v>0</v>
      </c>
      <c r="AX21" s="10">
        <f t="shared" ref="AX21:AX22" si="44">BA21</f>
        <v>0</v>
      </c>
      <c r="AY21" s="31">
        <v>0</v>
      </c>
      <c r="AZ21" s="31">
        <v>0</v>
      </c>
      <c r="BA21" s="33">
        <v>0</v>
      </c>
      <c r="BB21" s="31">
        <v>0</v>
      </c>
      <c r="BC21" s="10">
        <f t="shared" ref="BC21:BC22" si="45">BF21</f>
        <v>0</v>
      </c>
      <c r="BD21" s="31">
        <v>0</v>
      </c>
      <c r="BE21" s="31">
        <v>0</v>
      </c>
      <c r="BF21" s="33">
        <v>0</v>
      </c>
      <c r="BG21" s="31">
        <v>0</v>
      </c>
    </row>
    <row r="22" spans="1:59" ht="63" x14ac:dyDescent="0.25">
      <c r="A22" s="9" t="s">
        <v>118</v>
      </c>
      <c r="B22" s="83" t="s">
        <v>88</v>
      </c>
      <c r="C22" s="42" t="s">
        <v>21</v>
      </c>
      <c r="D22" s="42" t="s">
        <v>54</v>
      </c>
      <c r="E22" s="17">
        <f t="shared" si="4"/>
        <v>43.1</v>
      </c>
      <c r="F22" s="32">
        <f t="shared" si="36"/>
        <v>0</v>
      </c>
      <c r="G22" s="32">
        <f t="shared" si="5"/>
        <v>0</v>
      </c>
      <c r="H22" s="17">
        <f t="shared" si="3"/>
        <v>43.1</v>
      </c>
      <c r="I22" s="32">
        <f t="shared" si="3"/>
        <v>0</v>
      </c>
      <c r="J22" s="10">
        <f t="shared" si="37"/>
        <v>0</v>
      </c>
      <c r="K22" s="31">
        <v>0</v>
      </c>
      <c r="L22" s="31">
        <v>0</v>
      </c>
      <c r="M22" s="33">
        <v>0</v>
      </c>
      <c r="N22" s="31">
        <v>0</v>
      </c>
      <c r="O22" s="10">
        <f t="shared" si="38"/>
        <v>0</v>
      </c>
      <c r="P22" s="31">
        <v>0</v>
      </c>
      <c r="Q22" s="31">
        <v>0</v>
      </c>
      <c r="R22" s="33">
        <v>0</v>
      </c>
      <c r="S22" s="31">
        <v>0</v>
      </c>
      <c r="T22" s="18">
        <f t="shared" si="39"/>
        <v>43.1</v>
      </c>
      <c r="U22" s="31">
        <v>0</v>
      </c>
      <c r="V22" s="34">
        <v>0</v>
      </c>
      <c r="W22" s="39">
        <v>43.1</v>
      </c>
      <c r="X22" s="35">
        <v>0</v>
      </c>
      <c r="Y22" s="10">
        <f t="shared" si="40"/>
        <v>0</v>
      </c>
      <c r="Z22" s="31">
        <v>0</v>
      </c>
      <c r="AA22" s="31">
        <v>0</v>
      </c>
      <c r="AB22" s="33">
        <v>0</v>
      </c>
      <c r="AC22" s="31">
        <v>0</v>
      </c>
      <c r="AD22" s="10">
        <f t="shared" si="41"/>
        <v>0</v>
      </c>
      <c r="AE22" s="31">
        <v>0</v>
      </c>
      <c r="AF22" s="31">
        <v>0</v>
      </c>
      <c r="AG22" s="33">
        <v>0</v>
      </c>
      <c r="AH22" s="31">
        <v>0</v>
      </c>
      <c r="AI22" s="10">
        <f>AK22+AL22+AM22</f>
        <v>0</v>
      </c>
      <c r="AJ22" s="31">
        <v>0</v>
      </c>
      <c r="AK22" s="31">
        <v>0</v>
      </c>
      <c r="AL22" s="33">
        <v>0</v>
      </c>
      <c r="AM22" s="31">
        <v>0</v>
      </c>
      <c r="AN22" s="10">
        <f t="shared" si="42"/>
        <v>0</v>
      </c>
      <c r="AO22" s="31">
        <v>0</v>
      </c>
      <c r="AP22" s="31">
        <v>0</v>
      </c>
      <c r="AQ22" s="33">
        <v>0</v>
      </c>
      <c r="AR22" s="31">
        <v>0</v>
      </c>
      <c r="AS22" s="10">
        <f t="shared" si="43"/>
        <v>0</v>
      </c>
      <c r="AT22" s="31">
        <v>0</v>
      </c>
      <c r="AU22" s="31">
        <v>0</v>
      </c>
      <c r="AV22" s="33">
        <v>0</v>
      </c>
      <c r="AW22" s="31">
        <v>0</v>
      </c>
      <c r="AX22" s="10">
        <f t="shared" si="44"/>
        <v>0</v>
      </c>
      <c r="AY22" s="31">
        <v>0</v>
      </c>
      <c r="AZ22" s="31">
        <v>0</v>
      </c>
      <c r="BA22" s="33">
        <v>0</v>
      </c>
      <c r="BB22" s="31">
        <v>0</v>
      </c>
      <c r="BC22" s="10">
        <f t="shared" si="45"/>
        <v>0</v>
      </c>
      <c r="BD22" s="31">
        <v>0</v>
      </c>
      <c r="BE22" s="31">
        <v>0</v>
      </c>
      <c r="BF22" s="33">
        <v>0</v>
      </c>
      <c r="BG22" s="31">
        <v>0</v>
      </c>
    </row>
    <row r="23" spans="1:59" ht="111.75" customHeight="1" x14ac:dyDescent="0.25">
      <c r="A23" s="9" t="s">
        <v>129</v>
      </c>
      <c r="B23" s="84" t="s">
        <v>130</v>
      </c>
      <c r="C23" s="42" t="s">
        <v>21</v>
      </c>
      <c r="D23" s="42" t="s">
        <v>21</v>
      </c>
      <c r="E23" s="17">
        <f t="shared" si="4"/>
        <v>1788.2</v>
      </c>
      <c r="F23" s="32">
        <f t="shared" ref="F23" si="46">K23+P23+U23+Z23+AE23+AJ23+AO23+AT23+AY23+BD23</f>
        <v>0</v>
      </c>
      <c r="G23" s="32">
        <f t="shared" si="5"/>
        <v>0</v>
      </c>
      <c r="H23" s="17">
        <f t="shared" si="3"/>
        <v>1788.2</v>
      </c>
      <c r="I23" s="32">
        <f t="shared" si="3"/>
        <v>0</v>
      </c>
      <c r="J23" s="10">
        <f t="shared" ref="J23" si="47">M23</f>
        <v>0</v>
      </c>
      <c r="K23" s="31">
        <v>0</v>
      </c>
      <c r="L23" s="31">
        <v>0</v>
      </c>
      <c r="M23" s="33">
        <v>0</v>
      </c>
      <c r="N23" s="31">
        <v>0</v>
      </c>
      <c r="O23" s="10">
        <f t="shared" ref="O23" si="48">R23</f>
        <v>0</v>
      </c>
      <c r="P23" s="31">
        <v>0</v>
      </c>
      <c r="Q23" s="31">
        <v>0</v>
      </c>
      <c r="R23" s="33">
        <v>0</v>
      </c>
      <c r="S23" s="31">
        <v>0</v>
      </c>
      <c r="T23" s="10">
        <f t="shared" ref="T23" si="49">W23</f>
        <v>0</v>
      </c>
      <c r="U23" s="31">
        <v>0</v>
      </c>
      <c r="V23" s="31">
        <v>0</v>
      </c>
      <c r="W23" s="31">
        <v>0</v>
      </c>
      <c r="X23" s="35">
        <v>0</v>
      </c>
      <c r="Y23" s="18">
        <f t="shared" ref="Y23" si="50">AB23</f>
        <v>886.5</v>
      </c>
      <c r="Z23" s="31">
        <v>0</v>
      </c>
      <c r="AA23" s="31">
        <v>0</v>
      </c>
      <c r="AB23" s="19">
        <v>886.5</v>
      </c>
      <c r="AC23" s="31">
        <v>0</v>
      </c>
      <c r="AD23" s="10">
        <f t="shared" ref="AD23" si="51">AG23</f>
        <v>901.7</v>
      </c>
      <c r="AE23" s="31">
        <v>0</v>
      </c>
      <c r="AF23" s="31">
        <v>0</v>
      </c>
      <c r="AG23" s="33">
        <v>901.7</v>
      </c>
      <c r="AH23" s="31">
        <v>0</v>
      </c>
      <c r="AI23" s="10">
        <f t="shared" si="11"/>
        <v>0</v>
      </c>
      <c r="AJ23" s="31">
        <v>0</v>
      </c>
      <c r="AK23" s="31">
        <v>0</v>
      </c>
      <c r="AL23" s="33">
        <v>0</v>
      </c>
      <c r="AM23" s="31">
        <v>0</v>
      </c>
      <c r="AN23" s="10">
        <f t="shared" ref="AN23" si="52">AQ23</f>
        <v>0</v>
      </c>
      <c r="AO23" s="31">
        <v>0</v>
      </c>
      <c r="AP23" s="31">
        <v>0</v>
      </c>
      <c r="AQ23" s="33">
        <v>0</v>
      </c>
      <c r="AR23" s="31">
        <v>0</v>
      </c>
      <c r="AS23" s="10">
        <f t="shared" ref="AS23" si="53">AV23</f>
        <v>0</v>
      </c>
      <c r="AT23" s="31">
        <v>0</v>
      </c>
      <c r="AU23" s="31">
        <v>0</v>
      </c>
      <c r="AV23" s="33">
        <v>0</v>
      </c>
      <c r="AW23" s="31">
        <v>0</v>
      </c>
      <c r="AX23" s="10">
        <f t="shared" ref="AX23" si="54">BA23</f>
        <v>0</v>
      </c>
      <c r="AY23" s="31">
        <v>0</v>
      </c>
      <c r="AZ23" s="31">
        <v>0</v>
      </c>
      <c r="BA23" s="33">
        <v>0</v>
      </c>
      <c r="BB23" s="31">
        <v>0</v>
      </c>
      <c r="BC23" s="10">
        <f t="shared" ref="BC23" si="55">BF23</f>
        <v>0</v>
      </c>
      <c r="BD23" s="31">
        <v>0</v>
      </c>
      <c r="BE23" s="31">
        <v>0</v>
      </c>
      <c r="BF23" s="33">
        <v>0</v>
      </c>
      <c r="BG23" s="31">
        <v>0</v>
      </c>
    </row>
    <row r="24" spans="1:59" ht="105" customHeight="1" x14ac:dyDescent="0.25">
      <c r="A24" s="9" t="s">
        <v>131</v>
      </c>
      <c r="B24" s="84" t="s">
        <v>132</v>
      </c>
      <c r="C24" s="42" t="s">
        <v>21</v>
      </c>
      <c r="D24" s="42" t="s">
        <v>21</v>
      </c>
      <c r="E24" s="17">
        <f t="shared" si="4"/>
        <v>291.2</v>
      </c>
      <c r="F24" s="32">
        <f t="shared" ref="F24" si="56">K24+P24+U24+Z24+AE24+AJ24+AO24+AT24+AY24+BD24</f>
        <v>0</v>
      </c>
      <c r="G24" s="32">
        <f t="shared" si="5"/>
        <v>0</v>
      </c>
      <c r="H24" s="17">
        <f t="shared" si="3"/>
        <v>291.2</v>
      </c>
      <c r="I24" s="32">
        <f t="shared" si="3"/>
        <v>0</v>
      </c>
      <c r="J24" s="10">
        <f t="shared" ref="J24" si="57">M24</f>
        <v>0</v>
      </c>
      <c r="K24" s="31">
        <v>0</v>
      </c>
      <c r="L24" s="31">
        <v>0</v>
      </c>
      <c r="M24" s="33">
        <v>0</v>
      </c>
      <c r="N24" s="31">
        <v>0</v>
      </c>
      <c r="O24" s="10">
        <f t="shared" ref="O24" si="58">R24</f>
        <v>0</v>
      </c>
      <c r="P24" s="31">
        <v>0</v>
      </c>
      <c r="Q24" s="31">
        <v>0</v>
      </c>
      <c r="R24" s="33">
        <v>0</v>
      </c>
      <c r="S24" s="31">
        <v>0</v>
      </c>
      <c r="T24" s="10">
        <f t="shared" ref="T24" si="59">W24</f>
        <v>0</v>
      </c>
      <c r="U24" s="31">
        <v>0</v>
      </c>
      <c r="V24" s="31">
        <v>0</v>
      </c>
      <c r="W24" s="31">
        <v>0</v>
      </c>
      <c r="X24" s="35">
        <v>0</v>
      </c>
      <c r="Y24" s="18">
        <f t="shared" ref="Y24" si="60">AB24</f>
        <v>162.5</v>
      </c>
      <c r="Z24" s="31">
        <v>0</v>
      </c>
      <c r="AA24" s="31">
        <v>0</v>
      </c>
      <c r="AB24" s="19">
        <v>162.5</v>
      </c>
      <c r="AC24" s="31">
        <v>0</v>
      </c>
      <c r="AD24" s="10">
        <f t="shared" ref="AD24" si="61">AG24</f>
        <v>128.69999999999999</v>
      </c>
      <c r="AE24" s="31">
        <v>0</v>
      </c>
      <c r="AF24" s="31">
        <v>0</v>
      </c>
      <c r="AG24" s="33">
        <v>128.69999999999999</v>
      </c>
      <c r="AH24" s="31">
        <v>0</v>
      </c>
      <c r="AI24" s="10">
        <f t="shared" si="11"/>
        <v>0</v>
      </c>
      <c r="AJ24" s="31">
        <v>0</v>
      </c>
      <c r="AK24" s="31">
        <v>0</v>
      </c>
      <c r="AL24" s="33">
        <v>0</v>
      </c>
      <c r="AM24" s="31">
        <v>0</v>
      </c>
      <c r="AN24" s="10">
        <f t="shared" ref="AN24" si="62">AQ24</f>
        <v>0</v>
      </c>
      <c r="AO24" s="31">
        <v>0</v>
      </c>
      <c r="AP24" s="31">
        <v>0</v>
      </c>
      <c r="AQ24" s="33">
        <v>0</v>
      </c>
      <c r="AR24" s="31">
        <v>0</v>
      </c>
      <c r="AS24" s="10">
        <f t="shared" ref="AS24" si="63">AV24</f>
        <v>0</v>
      </c>
      <c r="AT24" s="31">
        <v>0</v>
      </c>
      <c r="AU24" s="31">
        <v>0</v>
      </c>
      <c r="AV24" s="33">
        <v>0</v>
      </c>
      <c r="AW24" s="31">
        <v>0</v>
      </c>
      <c r="AX24" s="10">
        <f t="shared" ref="AX24" si="64">BA24</f>
        <v>0</v>
      </c>
      <c r="AY24" s="31">
        <v>0</v>
      </c>
      <c r="AZ24" s="31">
        <v>0</v>
      </c>
      <c r="BA24" s="33">
        <v>0</v>
      </c>
      <c r="BB24" s="31">
        <v>0</v>
      </c>
      <c r="BC24" s="10">
        <f t="shared" ref="BC24" si="65">BF24</f>
        <v>0</v>
      </c>
      <c r="BD24" s="31">
        <v>0</v>
      </c>
      <c r="BE24" s="31">
        <v>0</v>
      </c>
      <c r="BF24" s="33">
        <v>0</v>
      </c>
      <c r="BG24" s="31">
        <v>0</v>
      </c>
    </row>
    <row r="25" spans="1:59" s="8" customFormat="1" ht="30.75" customHeight="1" x14ac:dyDescent="0.25">
      <c r="A25" s="50" t="s">
        <v>41</v>
      </c>
      <c r="B25" s="81" t="s">
        <v>45</v>
      </c>
      <c r="C25" s="81"/>
      <c r="D25" s="81"/>
      <c r="E25" s="31">
        <f>SUM(E26:E79)</f>
        <v>383118.60000000009</v>
      </c>
      <c r="F25" s="31">
        <f t="shared" ref="F25:H25" si="66">SUM(F26:F79)</f>
        <v>0</v>
      </c>
      <c r="G25" s="31">
        <f t="shared" si="66"/>
        <v>4545</v>
      </c>
      <c r="H25" s="31">
        <f t="shared" si="66"/>
        <v>358057.5</v>
      </c>
      <c r="I25" s="31">
        <f>SUM(I26:I79)</f>
        <v>20516.100000000002</v>
      </c>
      <c r="J25" s="31">
        <f>SUM(J26:J79)</f>
        <v>36694.299999999996</v>
      </c>
      <c r="K25" s="31">
        <f>SUM(K26:K71)</f>
        <v>0</v>
      </c>
      <c r="L25" s="31">
        <f>SUM(L26:L71)</f>
        <v>0</v>
      </c>
      <c r="M25" s="31">
        <f>SUM(M26:M79)</f>
        <v>36380.9</v>
      </c>
      <c r="N25" s="31">
        <f>SUM(N26:N79)</f>
        <v>313.39999999999998</v>
      </c>
      <c r="O25" s="31">
        <f>SUM(O26:O79)</f>
        <v>40077.200000000004</v>
      </c>
      <c r="P25" s="31">
        <f>SUM(P26:P71)</f>
        <v>0</v>
      </c>
      <c r="Q25" s="31">
        <f>SUM(Q26:Q71)</f>
        <v>0</v>
      </c>
      <c r="R25" s="31">
        <f>SUM(R26:R79)</f>
        <v>31698.300000000003</v>
      </c>
      <c r="S25" s="31">
        <f>SUM(S26:S79)</f>
        <v>8378.9</v>
      </c>
      <c r="T25" s="31">
        <f>SUM(T26:T79)</f>
        <v>52772.899999999994</v>
      </c>
      <c r="U25" s="31">
        <f>SUM(U26:U71)</f>
        <v>0</v>
      </c>
      <c r="V25" s="31">
        <f>SUM(V26:V79)</f>
        <v>4545</v>
      </c>
      <c r="W25" s="31">
        <f>SUM(W26:W79)</f>
        <v>44981.8</v>
      </c>
      <c r="X25" s="31">
        <f>SUM(X26:X79)</f>
        <v>3246.1000000000004</v>
      </c>
      <c r="Y25" s="31">
        <f>SUM(Y26:Y79)</f>
        <v>35214.899999999987</v>
      </c>
      <c r="Z25" s="31">
        <f>SUM(Z26:Z71)</f>
        <v>0</v>
      </c>
      <c r="AA25" s="31">
        <f>SUM(AA26:AA71)</f>
        <v>0</v>
      </c>
      <c r="AB25" s="31">
        <f>SUM(AB26:AB79)</f>
        <v>34914.099999999984</v>
      </c>
      <c r="AC25" s="31">
        <f>SUM(AC26:AC79)</f>
        <v>300.79999999999995</v>
      </c>
      <c r="AD25" s="31">
        <f>SUM(AD26:AD79)</f>
        <v>83073.099999999977</v>
      </c>
      <c r="AE25" s="31">
        <f t="shared" ref="AE25:AH25" si="67">SUM(AE26:AE79)</f>
        <v>0</v>
      </c>
      <c r="AF25" s="31">
        <f t="shared" si="67"/>
        <v>0</v>
      </c>
      <c r="AG25" s="31">
        <f t="shared" si="67"/>
        <v>74849.100000000006</v>
      </c>
      <c r="AH25" s="31">
        <f t="shared" si="67"/>
        <v>8224</v>
      </c>
      <c r="AI25" s="31">
        <f>SUM(AI26:AI79)</f>
        <v>55286.2</v>
      </c>
      <c r="AJ25" s="31">
        <f>SUM(AJ26:AJ68)</f>
        <v>0</v>
      </c>
      <c r="AK25" s="31">
        <f>SUM(AK26:AK68)</f>
        <v>0</v>
      </c>
      <c r="AL25" s="31">
        <f>SUM(AL26:AL79)</f>
        <v>55233.3</v>
      </c>
      <c r="AM25" s="31">
        <f>SUM(AM26:AM79)</f>
        <v>52.9</v>
      </c>
      <c r="AN25" s="31">
        <f>SUM(AN26:AN79)</f>
        <v>80000</v>
      </c>
      <c r="AO25" s="31">
        <f>SUM(AO26:AO68)</f>
        <v>0</v>
      </c>
      <c r="AP25" s="31">
        <f>SUM(AP26:AP68)</f>
        <v>0</v>
      </c>
      <c r="AQ25" s="31">
        <f>SUM(AQ26:AQ79)</f>
        <v>80000</v>
      </c>
      <c r="AR25" s="31">
        <f>SUM(AR26:AR79)</f>
        <v>0</v>
      </c>
      <c r="AS25" s="31">
        <f t="shared" ref="AS25:BG25" si="68">SUM(AS26:AS68)</f>
        <v>0</v>
      </c>
      <c r="AT25" s="31">
        <f t="shared" si="68"/>
        <v>0</v>
      </c>
      <c r="AU25" s="31">
        <f t="shared" si="68"/>
        <v>0</v>
      </c>
      <c r="AV25" s="31">
        <f t="shared" si="68"/>
        <v>0</v>
      </c>
      <c r="AW25" s="31">
        <f t="shared" si="68"/>
        <v>0</v>
      </c>
      <c r="AX25" s="31">
        <f t="shared" si="68"/>
        <v>0</v>
      </c>
      <c r="AY25" s="31">
        <f t="shared" si="68"/>
        <v>0</v>
      </c>
      <c r="AZ25" s="31">
        <f t="shared" si="68"/>
        <v>0</v>
      </c>
      <c r="BA25" s="31">
        <f t="shared" si="68"/>
        <v>0</v>
      </c>
      <c r="BB25" s="31">
        <f t="shared" si="68"/>
        <v>0</v>
      </c>
      <c r="BC25" s="31">
        <f t="shared" si="68"/>
        <v>0</v>
      </c>
      <c r="BD25" s="31">
        <f t="shared" si="68"/>
        <v>0</v>
      </c>
      <c r="BE25" s="31">
        <f t="shared" si="68"/>
        <v>0</v>
      </c>
      <c r="BF25" s="31">
        <f t="shared" si="68"/>
        <v>0</v>
      </c>
      <c r="BG25" s="31">
        <f t="shared" si="68"/>
        <v>0</v>
      </c>
    </row>
    <row r="26" spans="1:59" ht="63" x14ac:dyDescent="0.25">
      <c r="A26" s="9" t="s">
        <v>42</v>
      </c>
      <c r="B26" s="82" t="s">
        <v>97</v>
      </c>
      <c r="C26" s="42" t="s">
        <v>21</v>
      </c>
      <c r="D26" s="42" t="s">
        <v>49</v>
      </c>
      <c r="E26" s="17">
        <f t="shared" ref="E26:E79" si="69">J26+O26+T26+Y26+AD26+AI26+AN26+AS26+AX26+BC26</f>
        <v>30221.5</v>
      </c>
      <c r="F26" s="32">
        <f t="shared" ref="F26:F27" si="70">K26+P26+U26+Z26+AE26+AJ26+AO26+AT26+AY26+BD26</f>
        <v>0</v>
      </c>
      <c r="G26" s="32">
        <f t="shared" si="3"/>
        <v>0</v>
      </c>
      <c r="H26" s="17">
        <f t="shared" si="3"/>
        <v>24177.200000000001</v>
      </c>
      <c r="I26" s="32">
        <f t="shared" si="3"/>
        <v>6044.3</v>
      </c>
      <c r="J26" s="18">
        <f t="shared" ref="J26:J31" si="71">M26+N26</f>
        <v>0</v>
      </c>
      <c r="K26" s="32">
        <v>0</v>
      </c>
      <c r="L26" s="32">
        <v>0</v>
      </c>
      <c r="M26" s="32">
        <v>0</v>
      </c>
      <c r="N26" s="32">
        <v>0</v>
      </c>
      <c r="O26" s="18">
        <f t="shared" ref="O26:O27" si="72">R26+S26</f>
        <v>30221.5</v>
      </c>
      <c r="P26" s="32">
        <v>0</v>
      </c>
      <c r="Q26" s="32">
        <v>0</v>
      </c>
      <c r="R26" s="39">
        <v>24177.200000000001</v>
      </c>
      <c r="S26" s="39">
        <v>6044.3</v>
      </c>
      <c r="T26" s="10">
        <f t="shared" ref="T26:T27" si="73">W26</f>
        <v>0</v>
      </c>
      <c r="U26" s="32">
        <v>0</v>
      </c>
      <c r="V26" s="32">
        <v>0</v>
      </c>
      <c r="W26" s="33">
        <v>0</v>
      </c>
      <c r="X26" s="32">
        <v>0</v>
      </c>
      <c r="Y26" s="10">
        <f t="shared" ref="Y26:Y27" si="74">AB26</f>
        <v>0</v>
      </c>
      <c r="Z26" s="32">
        <v>0</v>
      </c>
      <c r="AA26" s="32">
        <v>0</v>
      </c>
      <c r="AB26" s="33">
        <v>0</v>
      </c>
      <c r="AC26" s="32">
        <v>0</v>
      </c>
      <c r="AD26" s="10">
        <f t="shared" ref="AD26:AD44" si="75">AF26+AG26+AH26</f>
        <v>0</v>
      </c>
      <c r="AE26" s="32">
        <v>0</v>
      </c>
      <c r="AF26" s="32">
        <v>0</v>
      </c>
      <c r="AG26" s="33">
        <v>0</v>
      </c>
      <c r="AH26" s="32">
        <v>0</v>
      </c>
      <c r="AI26" s="10">
        <f>AK26+AL26+AM26</f>
        <v>0</v>
      </c>
      <c r="AJ26" s="32">
        <v>0</v>
      </c>
      <c r="AK26" s="32">
        <v>0</v>
      </c>
      <c r="AL26" s="33">
        <v>0</v>
      </c>
      <c r="AM26" s="32">
        <v>0</v>
      </c>
      <c r="AN26" s="10">
        <f t="shared" ref="AN26:AN27" si="76">AQ26</f>
        <v>0</v>
      </c>
      <c r="AO26" s="32">
        <v>0</v>
      </c>
      <c r="AP26" s="32">
        <v>0</v>
      </c>
      <c r="AQ26" s="33">
        <v>0</v>
      </c>
      <c r="AR26" s="32">
        <v>0</v>
      </c>
      <c r="AS26" s="10">
        <f t="shared" ref="AS26:AS27" si="77">AV26</f>
        <v>0</v>
      </c>
      <c r="AT26" s="32">
        <v>0</v>
      </c>
      <c r="AU26" s="32">
        <v>0</v>
      </c>
      <c r="AV26" s="33">
        <v>0</v>
      </c>
      <c r="AW26" s="32">
        <v>0</v>
      </c>
      <c r="AX26" s="10">
        <f t="shared" ref="AX26:AX27" si="78">BA26</f>
        <v>0</v>
      </c>
      <c r="AY26" s="32">
        <v>0</v>
      </c>
      <c r="AZ26" s="32">
        <v>0</v>
      </c>
      <c r="BA26" s="33">
        <v>0</v>
      </c>
      <c r="BB26" s="32">
        <v>0</v>
      </c>
      <c r="BC26" s="10">
        <f t="shared" ref="BC26:BC27" si="79">BF26</f>
        <v>0</v>
      </c>
      <c r="BD26" s="32">
        <v>0</v>
      </c>
      <c r="BE26" s="32">
        <v>0</v>
      </c>
      <c r="BF26" s="33">
        <v>0</v>
      </c>
      <c r="BG26" s="32">
        <v>0</v>
      </c>
    </row>
    <row r="27" spans="1:59" ht="47.25" x14ac:dyDescent="0.25">
      <c r="A27" s="9" t="s">
        <v>43</v>
      </c>
      <c r="B27" s="82" t="s">
        <v>61</v>
      </c>
      <c r="C27" s="42" t="s">
        <v>21</v>
      </c>
      <c r="D27" s="42" t="s">
        <v>49</v>
      </c>
      <c r="E27" s="17">
        <f t="shared" si="69"/>
        <v>4249.2</v>
      </c>
      <c r="F27" s="32">
        <f t="shared" si="70"/>
        <v>0</v>
      </c>
      <c r="G27" s="32">
        <f t="shared" si="3"/>
        <v>0</v>
      </c>
      <c r="H27" s="17">
        <f t="shared" si="3"/>
        <v>4036.7</v>
      </c>
      <c r="I27" s="32">
        <f t="shared" ref="I27:I79" si="80">N27+S27+X27+AC27+AH27+AM27+AR27+AW27+BB27+BG27</f>
        <v>212.49999999999997</v>
      </c>
      <c r="J27" s="18">
        <f t="shared" si="71"/>
        <v>4249.2</v>
      </c>
      <c r="K27" s="32">
        <v>0</v>
      </c>
      <c r="L27" s="32">
        <v>0</v>
      </c>
      <c r="M27" s="17">
        <f>7313.7-3277</f>
        <v>4036.7</v>
      </c>
      <c r="N27" s="17">
        <f>384.9-172.4</f>
        <v>212.49999999999997</v>
      </c>
      <c r="O27" s="10">
        <f t="shared" si="72"/>
        <v>0</v>
      </c>
      <c r="P27" s="32">
        <v>0</v>
      </c>
      <c r="Q27" s="32">
        <v>0</v>
      </c>
      <c r="R27" s="85">
        <v>0</v>
      </c>
      <c r="S27" s="85">
        <v>0</v>
      </c>
      <c r="T27" s="10">
        <f t="shared" si="73"/>
        <v>0</v>
      </c>
      <c r="U27" s="32">
        <v>0</v>
      </c>
      <c r="V27" s="32">
        <v>0</v>
      </c>
      <c r="W27" s="33">
        <v>0</v>
      </c>
      <c r="X27" s="32">
        <v>0</v>
      </c>
      <c r="Y27" s="10">
        <f t="shared" si="74"/>
        <v>0</v>
      </c>
      <c r="Z27" s="32">
        <v>0</v>
      </c>
      <c r="AA27" s="32">
        <v>0</v>
      </c>
      <c r="AB27" s="33">
        <v>0</v>
      </c>
      <c r="AC27" s="32">
        <v>0</v>
      </c>
      <c r="AD27" s="10">
        <f t="shared" si="75"/>
        <v>0</v>
      </c>
      <c r="AE27" s="32">
        <v>0</v>
      </c>
      <c r="AF27" s="32">
        <v>0</v>
      </c>
      <c r="AG27" s="33">
        <v>0</v>
      </c>
      <c r="AH27" s="32">
        <v>0</v>
      </c>
      <c r="AI27" s="10">
        <f t="shared" ref="AI27:AI79" si="81">AK27+AL27+AM27</f>
        <v>0</v>
      </c>
      <c r="AJ27" s="32">
        <v>0</v>
      </c>
      <c r="AK27" s="32">
        <v>0</v>
      </c>
      <c r="AL27" s="33">
        <v>0</v>
      </c>
      <c r="AM27" s="32">
        <v>0</v>
      </c>
      <c r="AN27" s="10">
        <f t="shared" si="76"/>
        <v>0</v>
      </c>
      <c r="AO27" s="32">
        <v>0</v>
      </c>
      <c r="AP27" s="32">
        <v>0</v>
      </c>
      <c r="AQ27" s="33">
        <v>0</v>
      </c>
      <c r="AR27" s="32">
        <v>0</v>
      </c>
      <c r="AS27" s="10">
        <f t="shared" si="77"/>
        <v>0</v>
      </c>
      <c r="AT27" s="32">
        <v>0</v>
      </c>
      <c r="AU27" s="32">
        <v>0</v>
      </c>
      <c r="AV27" s="33">
        <v>0</v>
      </c>
      <c r="AW27" s="32">
        <v>0</v>
      </c>
      <c r="AX27" s="10">
        <f t="shared" si="78"/>
        <v>0</v>
      </c>
      <c r="AY27" s="32">
        <v>0</v>
      </c>
      <c r="AZ27" s="32">
        <v>0</v>
      </c>
      <c r="BA27" s="33">
        <v>0</v>
      </c>
      <c r="BB27" s="32">
        <v>0</v>
      </c>
      <c r="BC27" s="10">
        <f t="shared" si="79"/>
        <v>0</v>
      </c>
      <c r="BD27" s="32">
        <v>0</v>
      </c>
      <c r="BE27" s="32">
        <v>0</v>
      </c>
      <c r="BF27" s="33">
        <v>0</v>
      </c>
      <c r="BG27" s="32">
        <v>0</v>
      </c>
    </row>
    <row r="28" spans="1:59" ht="47.25" x14ac:dyDescent="0.25">
      <c r="A28" s="9" t="s">
        <v>44</v>
      </c>
      <c r="B28" s="82" t="s">
        <v>53</v>
      </c>
      <c r="C28" s="42" t="s">
        <v>21</v>
      </c>
      <c r="D28" s="42" t="s">
        <v>54</v>
      </c>
      <c r="E28" s="17">
        <f t="shared" si="69"/>
        <v>3732</v>
      </c>
      <c r="F28" s="32">
        <f t="shared" ref="F28:H43" si="82">K28+P28+U28+Z28+AE28+AJ28+AO28+AT28+AY28+BD28</f>
        <v>0</v>
      </c>
      <c r="G28" s="32">
        <f t="shared" si="82"/>
        <v>0</v>
      </c>
      <c r="H28" s="17">
        <f t="shared" si="82"/>
        <v>3732</v>
      </c>
      <c r="I28" s="32">
        <f t="shared" si="80"/>
        <v>0</v>
      </c>
      <c r="J28" s="18">
        <f t="shared" si="71"/>
        <v>1866</v>
      </c>
      <c r="K28" s="32">
        <v>0</v>
      </c>
      <c r="L28" s="32">
        <v>0</v>
      </c>
      <c r="M28" s="17">
        <f>3110-1244</f>
        <v>1866</v>
      </c>
      <c r="N28" s="32">
        <v>0</v>
      </c>
      <c r="O28" s="18">
        <f t="shared" ref="O28" si="83">R28+S28</f>
        <v>1244</v>
      </c>
      <c r="P28" s="32">
        <v>0</v>
      </c>
      <c r="Q28" s="32">
        <v>0</v>
      </c>
      <c r="R28" s="39">
        <v>1244</v>
      </c>
      <c r="S28" s="85">
        <v>0</v>
      </c>
      <c r="T28" s="18">
        <f t="shared" ref="T28" si="84">W28</f>
        <v>622</v>
      </c>
      <c r="U28" s="32">
        <v>0</v>
      </c>
      <c r="V28" s="32">
        <v>0</v>
      </c>
      <c r="W28" s="19">
        <f>1244-622</f>
        <v>622</v>
      </c>
      <c r="X28" s="32">
        <v>0</v>
      </c>
      <c r="Y28" s="10">
        <f t="shared" ref="Y28" si="85">AB28</f>
        <v>0</v>
      </c>
      <c r="Z28" s="32">
        <v>0</v>
      </c>
      <c r="AA28" s="32">
        <v>0</v>
      </c>
      <c r="AB28" s="33">
        <v>0</v>
      </c>
      <c r="AC28" s="32">
        <v>0</v>
      </c>
      <c r="AD28" s="10">
        <f t="shared" si="75"/>
        <v>0</v>
      </c>
      <c r="AE28" s="32">
        <v>0</v>
      </c>
      <c r="AF28" s="32">
        <v>0</v>
      </c>
      <c r="AG28" s="33">
        <v>0</v>
      </c>
      <c r="AH28" s="32">
        <v>0</v>
      </c>
      <c r="AI28" s="10">
        <f t="shared" si="81"/>
        <v>0</v>
      </c>
      <c r="AJ28" s="32">
        <v>0</v>
      </c>
      <c r="AK28" s="32">
        <v>0</v>
      </c>
      <c r="AL28" s="33">
        <v>0</v>
      </c>
      <c r="AM28" s="32">
        <v>0</v>
      </c>
      <c r="AN28" s="10">
        <f t="shared" ref="AN28" si="86">AQ28</f>
        <v>0</v>
      </c>
      <c r="AO28" s="32">
        <v>0</v>
      </c>
      <c r="AP28" s="32">
        <v>0</v>
      </c>
      <c r="AQ28" s="33">
        <v>0</v>
      </c>
      <c r="AR28" s="32">
        <v>0</v>
      </c>
      <c r="AS28" s="10">
        <f t="shared" ref="AS28" si="87">AV28</f>
        <v>0</v>
      </c>
      <c r="AT28" s="32">
        <v>0</v>
      </c>
      <c r="AU28" s="32">
        <v>0</v>
      </c>
      <c r="AV28" s="33">
        <v>0</v>
      </c>
      <c r="AW28" s="32">
        <v>0</v>
      </c>
      <c r="AX28" s="10">
        <f t="shared" ref="AX28" si="88">BA28</f>
        <v>0</v>
      </c>
      <c r="AY28" s="32">
        <v>0</v>
      </c>
      <c r="AZ28" s="32">
        <v>0</v>
      </c>
      <c r="BA28" s="33">
        <v>0</v>
      </c>
      <c r="BB28" s="32">
        <v>0</v>
      </c>
      <c r="BC28" s="10">
        <f t="shared" ref="BC28" si="89">BF28</f>
        <v>0</v>
      </c>
      <c r="BD28" s="32">
        <v>0</v>
      </c>
      <c r="BE28" s="32">
        <v>0</v>
      </c>
      <c r="BF28" s="33">
        <v>0</v>
      </c>
      <c r="BG28" s="32">
        <v>0</v>
      </c>
    </row>
    <row r="29" spans="1:59" ht="47.25" x14ac:dyDescent="0.25">
      <c r="A29" s="9" t="s">
        <v>51</v>
      </c>
      <c r="B29" s="82" t="s">
        <v>56</v>
      </c>
      <c r="C29" s="42" t="s">
        <v>21</v>
      </c>
      <c r="D29" s="42" t="s">
        <v>57</v>
      </c>
      <c r="E29" s="17">
        <f t="shared" si="69"/>
        <v>31991.699999999997</v>
      </c>
      <c r="F29" s="32">
        <f t="shared" ref="F29" si="90">K29+P29+U29+Z29+AE29+AJ29+AO29+AT29+AY29+BD29</f>
        <v>0</v>
      </c>
      <c r="G29" s="32">
        <f t="shared" si="82"/>
        <v>0</v>
      </c>
      <c r="H29" s="17">
        <f t="shared" si="82"/>
        <v>31991.699999999997</v>
      </c>
      <c r="I29" s="32">
        <f t="shared" si="80"/>
        <v>0</v>
      </c>
      <c r="J29" s="18">
        <f t="shared" si="71"/>
        <v>20338.3</v>
      </c>
      <c r="K29" s="32">
        <v>0</v>
      </c>
      <c r="L29" s="32">
        <v>0</v>
      </c>
      <c r="M29" s="17">
        <v>20338.3</v>
      </c>
      <c r="N29" s="32">
        <v>0</v>
      </c>
      <c r="O29" s="18">
        <f t="shared" ref="O29" si="91">R29+S29</f>
        <v>3833.7999999999993</v>
      </c>
      <c r="P29" s="32">
        <v>0</v>
      </c>
      <c r="Q29" s="32">
        <v>0</v>
      </c>
      <c r="R29" s="39">
        <f>20338.3-16504.5</f>
        <v>3833.7999999999993</v>
      </c>
      <c r="S29" s="85">
        <v>0</v>
      </c>
      <c r="T29" s="18">
        <f t="shared" ref="T29" si="92">W29</f>
        <v>3909.7999999999993</v>
      </c>
      <c r="U29" s="32">
        <v>0</v>
      </c>
      <c r="V29" s="32">
        <v>0</v>
      </c>
      <c r="W29" s="19">
        <f>16504.5-12594.7</f>
        <v>3909.7999999999993</v>
      </c>
      <c r="X29" s="32">
        <v>0</v>
      </c>
      <c r="Y29" s="18">
        <f t="shared" ref="Y29" si="93">AB29</f>
        <v>3909.8</v>
      </c>
      <c r="Z29" s="32">
        <v>0</v>
      </c>
      <c r="AA29" s="32">
        <v>0</v>
      </c>
      <c r="AB29" s="19">
        <v>3909.8</v>
      </c>
      <c r="AC29" s="32">
        <v>0</v>
      </c>
      <c r="AD29" s="10">
        <f t="shared" si="75"/>
        <v>0</v>
      </c>
      <c r="AE29" s="32">
        <v>0</v>
      </c>
      <c r="AF29" s="32">
        <v>0</v>
      </c>
      <c r="AG29" s="33">
        <v>0</v>
      </c>
      <c r="AH29" s="32">
        <v>0</v>
      </c>
      <c r="AI29" s="10">
        <f t="shared" si="81"/>
        <v>0</v>
      </c>
      <c r="AJ29" s="32">
        <v>0</v>
      </c>
      <c r="AK29" s="32">
        <v>0</v>
      </c>
      <c r="AL29" s="33">
        <v>0</v>
      </c>
      <c r="AM29" s="32">
        <v>0</v>
      </c>
      <c r="AN29" s="10">
        <f t="shared" ref="AN29" si="94">AQ29</f>
        <v>0</v>
      </c>
      <c r="AO29" s="32">
        <v>0</v>
      </c>
      <c r="AP29" s="32">
        <v>0</v>
      </c>
      <c r="AQ29" s="33">
        <v>0</v>
      </c>
      <c r="AR29" s="32">
        <v>0</v>
      </c>
      <c r="AS29" s="10">
        <f t="shared" ref="AS29" si="95">AV29</f>
        <v>0</v>
      </c>
      <c r="AT29" s="32">
        <v>0</v>
      </c>
      <c r="AU29" s="32">
        <v>0</v>
      </c>
      <c r="AV29" s="33">
        <v>0</v>
      </c>
      <c r="AW29" s="32">
        <v>0</v>
      </c>
      <c r="AX29" s="10">
        <f t="shared" ref="AX29" si="96">BA29</f>
        <v>0</v>
      </c>
      <c r="AY29" s="32">
        <v>0</v>
      </c>
      <c r="AZ29" s="32">
        <v>0</v>
      </c>
      <c r="BA29" s="33">
        <v>0</v>
      </c>
      <c r="BB29" s="32">
        <v>0</v>
      </c>
      <c r="BC29" s="10">
        <f t="shared" ref="BC29" si="97">BF29</f>
        <v>0</v>
      </c>
      <c r="BD29" s="32">
        <v>0</v>
      </c>
      <c r="BE29" s="32">
        <v>0</v>
      </c>
      <c r="BF29" s="33">
        <v>0</v>
      </c>
      <c r="BG29" s="32">
        <v>0</v>
      </c>
    </row>
    <row r="30" spans="1:59" ht="47.25" x14ac:dyDescent="0.25">
      <c r="A30" s="9" t="s">
        <v>52</v>
      </c>
      <c r="B30" s="82" t="s">
        <v>74</v>
      </c>
      <c r="C30" s="42" t="s">
        <v>21</v>
      </c>
      <c r="D30" s="42" t="s">
        <v>54</v>
      </c>
      <c r="E30" s="17">
        <f t="shared" si="69"/>
        <v>74.2</v>
      </c>
      <c r="F30" s="32">
        <f t="shared" ref="F30" si="98">K30+P30+U30+Z30+AE30+AJ30+AO30+AT30+AY30+BD30</f>
        <v>0</v>
      </c>
      <c r="G30" s="32">
        <f t="shared" si="82"/>
        <v>0</v>
      </c>
      <c r="H30" s="17">
        <f t="shared" si="82"/>
        <v>74.2</v>
      </c>
      <c r="I30" s="32">
        <f t="shared" si="80"/>
        <v>0</v>
      </c>
      <c r="J30" s="18">
        <f t="shared" si="71"/>
        <v>74.2</v>
      </c>
      <c r="K30" s="32">
        <v>0</v>
      </c>
      <c r="L30" s="32">
        <v>0</v>
      </c>
      <c r="M30" s="17">
        <v>74.2</v>
      </c>
      <c r="N30" s="32">
        <v>0</v>
      </c>
      <c r="O30" s="10">
        <f t="shared" ref="O30" si="99">R30+S30</f>
        <v>0</v>
      </c>
      <c r="P30" s="32">
        <v>0</v>
      </c>
      <c r="Q30" s="32">
        <v>0</v>
      </c>
      <c r="R30" s="85">
        <v>0</v>
      </c>
      <c r="S30" s="85">
        <v>0</v>
      </c>
      <c r="T30" s="10">
        <f t="shared" ref="T30" si="100">W30</f>
        <v>0</v>
      </c>
      <c r="U30" s="32">
        <v>0</v>
      </c>
      <c r="V30" s="32">
        <v>0</v>
      </c>
      <c r="W30" s="33">
        <v>0</v>
      </c>
      <c r="X30" s="32">
        <v>0</v>
      </c>
      <c r="Y30" s="10">
        <f t="shared" ref="Y30" si="101">AB30</f>
        <v>0</v>
      </c>
      <c r="Z30" s="32">
        <v>0</v>
      </c>
      <c r="AA30" s="32">
        <v>0</v>
      </c>
      <c r="AB30" s="33">
        <v>0</v>
      </c>
      <c r="AC30" s="32">
        <v>0</v>
      </c>
      <c r="AD30" s="10">
        <f t="shared" si="75"/>
        <v>0</v>
      </c>
      <c r="AE30" s="32">
        <v>0</v>
      </c>
      <c r="AF30" s="32">
        <v>0</v>
      </c>
      <c r="AG30" s="33">
        <v>0</v>
      </c>
      <c r="AH30" s="32">
        <v>0</v>
      </c>
      <c r="AI30" s="10">
        <f t="shared" si="81"/>
        <v>0</v>
      </c>
      <c r="AJ30" s="32">
        <v>0</v>
      </c>
      <c r="AK30" s="32">
        <v>0</v>
      </c>
      <c r="AL30" s="33">
        <v>0</v>
      </c>
      <c r="AM30" s="32">
        <v>0</v>
      </c>
      <c r="AN30" s="10">
        <f t="shared" ref="AN30" si="102">AQ30</f>
        <v>0</v>
      </c>
      <c r="AO30" s="32">
        <v>0</v>
      </c>
      <c r="AP30" s="32">
        <v>0</v>
      </c>
      <c r="AQ30" s="33">
        <v>0</v>
      </c>
      <c r="AR30" s="32">
        <v>0</v>
      </c>
      <c r="AS30" s="10">
        <f t="shared" ref="AS30" si="103">AV30</f>
        <v>0</v>
      </c>
      <c r="AT30" s="32">
        <v>0</v>
      </c>
      <c r="AU30" s="32">
        <v>0</v>
      </c>
      <c r="AV30" s="33">
        <v>0</v>
      </c>
      <c r="AW30" s="32">
        <v>0</v>
      </c>
      <c r="AX30" s="10">
        <f t="shared" ref="AX30" si="104">BA30</f>
        <v>0</v>
      </c>
      <c r="AY30" s="32">
        <v>0</v>
      </c>
      <c r="AZ30" s="32">
        <v>0</v>
      </c>
      <c r="BA30" s="33">
        <v>0</v>
      </c>
      <c r="BB30" s="32">
        <v>0</v>
      </c>
      <c r="BC30" s="10">
        <f t="shared" ref="BC30" si="105">BF30</f>
        <v>0</v>
      </c>
      <c r="BD30" s="32">
        <v>0</v>
      </c>
      <c r="BE30" s="32">
        <v>0</v>
      </c>
      <c r="BF30" s="33">
        <v>0</v>
      </c>
      <c r="BG30" s="32">
        <v>0</v>
      </c>
    </row>
    <row r="31" spans="1:59" ht="47.25" x14ac:dyDescent="0.25">
      <c r="A31" s="9" t="s">
        <v>55</v>
      </c>
      <c r="B31" s="82" t="s">
        <v>77</v>
      </c>
      <c r="C31" s="42" t="s">
        <v>21</v>
      </c>
      <c r="D31" s="42" t="s">
        <v>49</v>
      </c>
      <c r="E31" s="17">
        <f t="shared" si="69"/>
        <v>1015</v>
      </c>
      <c r="F31" s="32">
        <f t="shared" ref="F31" si="106">K31+P31+U31+Z31+AE31+AJ31+AO31+AT31+AY31+BD31</f>
        <v>0</v>
      </c>
      <c r="G31" s="32">
        <f t="shared" si="82"/>
        <v>0</v>
      </c>
      <c r="H31" s="17">
        <f t="shared" si="82"/>
        <v>1004.8</v>
      </c>
      <c r="I31" s="32">
        <f t="shared" si="80"/>
        <v>10.199999999999999</v>
      </c>
      <c r="J31" s="18">
        <f t="shared" si="71"/>
        <v>1015</v>
      </c>
      <c r="K31" s="32">
        <v>0</v>
      </c>
      <c r="L31" s="32">
        <v>0</v>
      </c>
      <c r="M31" s="17">
        <v>1004.8</v>
      </c>
      <c r="N31" s="17">
        <v>10.199999999999999</v>
      </c>
      <c r="O31" s="10">
        <f t="shared" ref="O31" si="107">R31+S31</f>
        <v>0</v>
      </c>
      <c r="P31" s="32">
        <v>0</v>
      </c>
      <c r="Q31" s="32">
        <v>0</v>
      </c>
      <c r="R31" s="85">
        <v>0</v>
      </c>
      <c r="S31" s="85">
        <v>0</v>
      </c>
      <c r="T31" s="10">
        <f t="shared" ref="T31" si="108">W31</f>
        <v>0</v>
      </c>
      <c r="U31" s="32">
        <v>0</v>
      </c>
      <c r="V31" s="32">
        <v>0</v>
      </c>
      <c r="W31" s="33">
        <v>0</v>
      </c>
      <c r="X31" s="32">
        <v>0</v>
      </c>
      <c r="Y31" s="10">
        <f t="shared" ref="Y31" si="109">AB31</f>
        <v>0</v>
      </c>
      <c r="Z31" s="32">
        <v>0</v>
      </c>
      <c r="AA31" s="32">
        <v>0</v>
      </c>
      <c r="AB31" s="33">
        <v>0</v>
      </c>
      <c r="AC31" s="32">
        <v>0</v>
      </c>
      <c r="AD31" s="10">
        <f t="shared" si="75"/>
        <v>0</v>
      </c>
      <c r="AE31" s="32">
        <v>0</v>
      </c>
      <c r="AF31" s="32">
        <v>0</v>
      </c>
      <c r="AG31" s="33">
        <v>0</v>
      </c>
      <c r="AH31" s="32">
        <v>0</v>
      </c>
      <c r="AI31" s="10">
        <f t="shared" si="81"/>
        <v>0</v>
      </c>
      <c r="AJ31" s="32">
        <v>0</v>
      </c>
      <c r="AK31" s="32">
        <v>0</v>
      </c>
      <c r="AL31" s="33">
        <v>0</v>
      </c>
      <c r="AM31" s="32">
        <v>0</v>
      </c>
      <c r="AN31" s="10">
        <f t="shared" ref="AN31" si="110">AQ31</f>
        <v>0</v>
      </c>
      <c r="AO31" s="32">
        <v>0</v>
      </c>
      <c r="AP31" s="32">
        <v>0</v>
      </c>
      <c r="AQ31" s="33">
        <v>0</v>
      </c>
      <c r="AR31" s="32">
        <v>0</v>
      </c>
      <c r="AS31" s="10">
        <f t="shared" ref="AS31" si="111">AV31</f>
        <v>0</v>
      </c>
      <c r="AT31" s="32">
        <v>0</v>
      </c>
      <c r="AU31" s="32">
        <v>0</v>
      </c>
      <c r="AV31" s="33">
        <v>0</v>
      </c>
      <c r="AW31" s="32">
        <v>0</v>
      </c>
      <c r="AX31" s="10">
        <f t="shared" ref="AX31" si="112">BA31</f>
        <v>0</v>
      </c>
      <c r="AY31" s="32">
        <v>0</v>
      </c>
      <c r="AZ31" s="32">
        <v>0</v>
      </c>
      <c r="BA31" s="33">
        <v>0</v>
      </c>
      <c r="BB31" s="32">
        <v>0</v>
      </c>
      <c r="BC31" s="10">
        <f t="shared" ref="BC31" si="113">BF31</f>
        <v>0</v>
      </c>
      <c r="BD31" s="32">
        <v>0</v>
      </c>
      <c r="BE31" s="32">
        <v>0</v>
      </c>
      <c r="BF31" s="33">
        <v>0</v>
      </c>
      <c r="BG31" s="32">
        <v>0</v>
      </c>
    </row>
    <row r="32" spans="1:59" ht="63" x14ac:dyDescent="0.25">
      <c r="A32" s="9" t="s">
        <v>60</v>
      </c>
      <c r="B32" s="82" t="s">
        <v>91</v>
      </c>
      <c r="C32" s="42" t="s">
        <v>21</v>
      </c>
      <c r="D32" s="42" t="s">
        <v>49</v>
      </c>
      <c r="E32" s="17">
        <f t="shared" si="69"/>
        <v>9070.5</v>
      </c>
      <c r="F32" s="32">
        <f t="shared" ref="F32" si="114">K32+P32+U32+Z32+AE32+AJ32+AO32+AT32+AY32+BD32</f>
        <v>0</v>
      </c>
      <c r="G32" s="32">
        <f t="shared" si="82"/>
        <v>0</v>
      </c>
      <c r="H32" s="17">
        <f t="shared" si="82"/>
        <v>8979.7999999999993</v>
      </c>
      <c r="I32" s="32">
        <f t="shared" si="80"/>
        <v>90.7</v>
      </c>
      <c r="J32" s="18">
        <f t="shared" ref="J32" si="115">M32+N32</f>
        <v>9070.5</v>
      </c>
      <c r="K32" s="32">
        <v>0</v>
      </c>
      <c r="L32" s="32">
        <v>0</v>
      </c>
      <c r="M32" s="17">
        <v>8979.7999999999993</v>
      </c>
      <c r="N32" s="17">
        <v>90.7</v>
      </c>
      <c r="O32" s="10">
        <f t="shared" ref="O32" si="116">R32+S32</f>
        <v>0</v>
      </c>
      <c r="P32" s="32">
        <v>0</v>
      </c>
      <c r="Q32" s="32">
        <v>0</v>
      </c>
      <c r="R32" s="85">
        <v>0</v>
      </c>
      <c r="S32" s="85">
        <v>0</v>
      </c>
      <c r="T32" s="10">
        <f t="shared" ref="T32" si="117">W32</f>
        <v>0</v>
      </c>
      <c r="U32" s="32">
        <v>0</v>
      </c>
      <c r="V32" s="32">
        <v>0</v>
      </c>
      <c r="W32" s="33">
        <v>0</v>
      </c>
      <c r="X32" s="32">
        <v>0</v>
      </c>
      <c r="Y32" s="10">
        <f t="shared" ref="Y32" si="118">AB32</f>
        <v>0</v>
      </c>
      <c r="Z32" s="32">
        <v>0</v>
      </c>
      <c r="AA32" s="32">
        <v>0</v>
      </c>
      <c r="AB32" s="33">
        <v>0</v>
      </c>
      <c r="AC32" s="32">
        <v>0</v>
      </c>
      <c r="AD32" s="10">
        <f t="shared" si="75"/>
        <v>0</v>
      </c>
      <c r="AE32" s="32">
        <v>0</v>
      </c>
      <c r="AF32" s="32">
        <v>0</v>
      </c>
      <c r="AG32" s="33">
        <v>0</v>
      </c>
      <c r="AH32" s="32">
        <v>0</v>
      </c>
      <c r="AI32" s="10">
        <f t="shared" si="81"/>
        <v>0</v>
      </c>
      <c r="AJ32" s="32">
        <v>0</v>
      </c>
      <c r="AK32" s="32">
        <v>0</v>
      </c>
      <c r="AL32" s="33">
        <v>0</v>
      </c>
      <c r="AM32" s="32">
        <v>0</v>
      </c>
      <c r="AN32" s="10">
        <f t="shared" ref="AN32" si="119">AQ32</f>
        <v>0</v>
      </c>
      <c r="AO32" s="32">
        <v>0</v>
      </c>
      <c r="AP32" s="32">
        <v>0</v>
      </c>
      <c r="AQ32" s="33">
        <v>0</v>
      </c>
      <c r="AR32" s="32">
        <v>0</v>
      </c>
      <c r="AS32" s="10">
        <f t="shared" ref="AS32" si="120">AV32</f>
        <v>0</v>
      </c>
      <c r="AT32" s="32">
        <v>0</v>
      </c>
      <c r="AU32" s="32">
        <v>0</v>
      </c>
      <c r="AV32" s="33">
        <v>0</v>
      </c>
      <c r="AW32" s="32">
        <v>0</v>
      </c>
      <c r="AX32" s="10">
        <f t="shared" ref="AX32" si="121">BA32</f>
        <v>0</v>
      </c>
      <c r="AY32" s="32">
        <v>0</v>
      </c>
      <c r="AZ32" s="32">
        <v>0</v>
      </c>
      <c r="BA32" s="33">
        <v>0</v>
      </c>
      <c r="BB32" s="32">
        <v>0</v>
      </c>
      <c r="BC32" s="10">
        <f t="shared" ref="BC32" si="122">BF32</f>
        <v>0</v>
      </c>
      <c r="BD32" s="32">
        <v>0</v>
      </c>
      <c r="BE32" s="32">
        <v>0</v>
      </c>
      <c r="BF32" s="33">
        <v>0</v>
      </c>
      <c r="BG32" s="32">
        <v>0</v>
      </c>
    </row>
    <row r="33" spans="1:59" ht="48.75" customHeight="1" x14ac:dyDescent="0.25">
      <c r="A33" s="9" t="s">
        <v>73</v>
      </c>
      <c r="B33" s="82" t="s">
        <v>86</v>
      </c>
      <c r="C33" s="42" t="s">
        <v>21</v>
      </c>
      <c r="D33" s="42" t="s">
        <v>54</v>
      </c>
      <c r="E33" s="17">
        <f t="shared" si="69"/>
        <v>81.099999999999994</v>
      </c>
      <c r="F33" s="32">
        <f t="shared" ref="F33" si="123">K33+P33+U33+Z33+AE33+AJ33+AO33+AT33+AY33+BD33</f>
        <v>0</v>
      </c>
      <c r="G33" s="32">
        <f t="shared" si="82"/>
        <v>0</v>
      </c>
      <c r="H33" s="17">
        <f t="shared" si="82"/>
        <v>81.099999999999994</v>
      </c>
      <c r="I33" s="32">
        <f t="shared" si="80"/>
        <v>0</v>
      </c>
      <c r="J33" s="18">
        <f t="shared" ref="J33" si="124">M33+N33</f>
        <v>81.099999999999994</v>
      </c>
      <c r="K33" s="32">
        <v>0</v>
      </c>
      <c r="L33" s="32">
        <v>0</v>
      </c>
      <c r="M33" s="17">
        <v>81.099999999999994</v>
      </c>
      <c r="N33" s="32">
        <v>0</v>
      </c>
      <c r="O33" s="10">
        <f t="shared" ref="O33" si="125">R33+S33</f>
        <v>0</v>
      </c>
      <c r="P33" s="32">
        <v>0</v>
      </c>
      <c r="Q33" s="32">
        <v>0</v>
      </c>
      <c r="R33" s="85">
        <v>0</v>
      </c>
      <c r="S33" s="85">
        <v>0</v>
      </c>
      <c r="T33" s="10">
        <f t="shared" ref="T33" si="126">W33</f>
        <v>0</v>
      </c>
      <c r="U33" s="32">
        <v>0</v>
      </c>
      <c r="V33" s="32">
        <v>0</v>
      </c>
      <c r="W33" s="33">
        <v>0</v>
      </c>
      <c r="X33" s="32">
        <v>0</v>
      </c>
      <c r="Y33" s="10">
        <f t="shared" ref="Y33" si="127">AB33</f>
        <v>0</v>
      </c>
      <c r="Z33" s="32">
        <v>0</v>
      </c>
      <c r="AA33" s="32">
        <v>0</v>
      </c>
      <c r="AB33" s="33">
        <v>0</v>
      </c>
      <c r="AC33" s="32">
        <v>0</v>
      </c>
      <c r="AD33" s="10">
        <f t="shared" si="75"/>
        <v>0</v>
      </c>
      <c r="AE33" s="32">
        <v>0</v>
      </c>
      <c r="AF33" s="32">
        <v>0</v>
      </c>
      <c r="AG33" s="33">
        <v>0</v>
      </c>
      <c r="AH33" s="32">
        <v>0</v>
      </c>
      <c r="AI33" s="10">
        <f t="shared" si="81"/>
        <v>0</v>
      </c>
      <c r="AJ33" s="32">
        <v>0</v>
      </c>
      <c r="AK33" s="32">
        <v>0</v>
      </c>
      <c r="AL33" s="33">
        <v>0</v>
      </c>
      <c r="AM33" s="32">
        <v>0</v>
      </c>
      <c r="AN33" s="10">
        <f t="shared" ref="AN33" si="128">AQ33</f>
        <v>0</v>
      </c>
      <c r="AO33" s="32">
        <v>0</v>
      </c>
      <c r="AP33" s="32">
        <v>0</v>
      </c>
      <c r="AQ33" s="33">
        <v>0</v>
      </c>
      <c r="AR33" s="32">
        <v>0</v>
      </c>
      <c r="AS33" s="10">
        <f t="shared" ref="AS33" si="129">AV33</f>
        <v>0</v>
      </c>
      <c r="AT33" s="32">
        <v>0</v>
      </c>
      <c r="AU33" s="32">
        <v>0</v>
      </c>
      <c r="AV33" s="33">
        <v>0</v>
      </c>
      <c r="AW33" s="32">
        <v>0</v>
      </c>
      <c r="AX33" s="10">
        <f t="shared" ref="AX33" si="130">BA33</f>
        <v>0</v>
      </c>
      <c r="AY33" s="32">
        <v>0</v>
      </c>
      <c r="AZ33" s="32">
        <v>0</v>
      </c>
      <c r="BA33" s="33">
        <v>0</v>
      </c>
      <c r="BB33" s="32">
        <v>0</v>
      </c>
      <c r="BC33" s="10">
        <f t="shared" ref="BC33" si="131">BF33</f>
        <v>0</v>
      </c>
      <c r="BD33" s="32">
        <v>0</v>
      </c>
      <c r="BE33" s="32">
        <v>0</v>
      </c>
      <c r="BF33" s="33">
        <v>0</v>
      </c>
      <c r="BG33" s="32">
        <v>0</v>
      </c>
    </row>
    <row r="34" spans="1:59" ht="31.5" x14ac:dyDescent="0.25">
      <c r="A34" s="9" t="s">
        <v>76</v>
      </c>
      <c r="B34" s="82" t="s">
        <v>81</v>
      </c>
      <c r="C34" s="42" t="s">
        <v>21</v>
      </c>
      <c r="D34" s="42" t="s">
        <v>21</v>
      </c>
      <c r="E34" s="17">
        <f t="shared" si="69"/>
        <v>1250</v>
      </c>
      <c r="F34" s="32">
        <f t="shared" ref="F34" si="132">K34+P34+U34+Z34+AE34+AJ34+AO34+AT34+AY34+BD34</f>
        <v>0</v>
      </c>
      <c r="G34" s="32">
        <f t="shared" si="82"/>
        <v>0</v>
      </c>
      <c r="H34" s="17">
        <f t="shared" si="82"/>
        <v>1250</v>
      </c>
      <c r="I34" s="32">
        <f t="shared" si="80"/>
        <v>0</v>
      </c>
      <c r="J34" s="10">
        <f t="shared" ref="J34" si="133">M34+N34</f>
        <v>0</v>
      </c>
      <c r="K34" s="32">
        <v>0</v>
      </c>
      <c r="L34" s="32">
        <v>0</v>
      </c>
      <c r="M34" s="32">
        <v>0</v>
      </c>
      <c r="N34" s="32">
        <v>0</v>
      </c>
      <c r="O34" s="18">
        <f t="shared" ref="O34" si="134">R34+S34</f>
        <v>350</v>
      </c>
      <c r="P34" s="32">
        <v>0</v>
      </c>
      <c r="Q34" s="32">
        <v>0</v>
      </c>
      <c r="R34" s="86">
        <f>1150-350-450</f>
        <v>350</v>
      </c>
      <c r="S34" s="85">
        <v>0</v>
      </c>
      <c r="T34" s="10">
        <f t="shared" ref="T34" si="135">W34</f>
        <v>0</v>
      </c>
      <c r="U34" s="32">
        <v>0</v>
      </c>
      <c r="V34" s="32">
        <v>0</v>
      </c>
      <c r="W34" s="33">
        <f>450-450</f>
        <v>0</v>
      </c>
      <c r="X34" s="32">
        <v>0</v>
      </c>
      <c r="Y34" s="18">
        <f t="shared" ref="Y34" si="136">AB34</f>
        <v>450</v>
      </c>
      <c r="Z34" s="32">
        <v>0</v>
      </c>
      <c r="AA34" s="32">
        <v>0</v>
      </c>
      <c r="AB34" s="19">
        <v>450</v>
      </c>
      <c r="AC34" s="32">
        <v>0</v>
      </c>
      <c r="AD34" s="10">
        <f t="shared" si="75"/>
        <v>450</v>
      </c>
      <c r="AE34" s="32">
        <v>0</v>
      </c>
      <c r="AF34" s="32">
        <v>0</v>
      </c>
      <c r="AG34" s="33">
        <v>450</v>
      </c>
      <c r="AH34" s="32">
        <v>0</v>
      </c>
      <c r="AI34" s="10">
        <f t="shared" si="81"/>
        <v>0</v>
      </c>
      <c r="AJ34" s="32">
        <v>0</v>
      </c>
      <c r="AK34" s="32">
        <v>0</v>
      </c>
      <c r="AL34" s="33">
        <v>0</v>
      </c>
      <c r="AM34" s="32">
        <v>0</v>
      </c>
      <c r="AN34" s="10">
        <f t="shared" ref="AN34" si="137">AQ34</f>
        <v>0</v>
      </c>
      <c r="AO34" s="32">
        <v>0</v>
      </c>
      <c r="AP34" s="32">
        <v>0</v>
      </c>
      <c r="AQ34" s="33">
        <v>0</v>
      </c>
      <c r="AR34" s="32">
        <v>0</v>
      </c>
      <c r="AS34" s="10">
        <f t="shared" ref="AS34" si="138">AV34</f>
        <v>0</v>
      </c>
      <c r="AT34" s="32">
        <v>0</v>
      </c>
      <c r="AU34" s="32">
        <v>0</v>
      </c>
      <c r="AV34" s="33">
        <v>0</v>
      </c>
      <c r="AW34" s="32">
        <v>0</v>
      </c>
      <c r="AX34" s="10">
        <f t="shared" ref="AX34" si="139">BA34</f>
        <v>0</v>
      </c>
      <c r="AY34" s="32">
        <v>0</v>
      </c>
      <c r="AZ34" s="32">
        <v>0</v>
      </c>
      <c r="BA34" s="33">
        <v>0</v>
      </c>
      <c r="BB34" s="32">
        <v>0</v>
      </c>
      <c r="BC34" s="10">
        <f t="shared" ref="BC34" si="140">BF34</f>
        <v>0</v>
      </c>
      <c r="BD34" s="32">
        <v>0</v>
      </c>
      <c r="BE34" s="32">
        <v>0</v>
      </c>
      <c r="BF34" s="33">
        <v>0</v>
      </c>
      <c r="BG34" s="32">
        <v>0</v>
      </c>
    </row>
    <row r="35" spans="1:59" ht="47.25" customHeight="1" x14ac:dyDescent="0.25">
      <c r="A35" s="9" t="s">
        <v>78</v>
      </c>
      <c r="B35" s="87" t="s">
        <v>95</v>
      </c>
      <c r="C35" s="42" t="s">
        <v>21</v>
      </c>
      <c r="D35" s="42" t="s">
        <v>54</v>
      </c>
      <c r="E35" s="17">
        <f t="shared" si="69"/>
        <v>88</v>
      </c>
      <c r="F35" s="32">
        <f t="shared" ref="F35:F37" si="141">K35+P35+U35+Z35+AE35+AJ35+AO35+AT35+AY35+BD35</f>
        <v>0</v>
      </c>
      <c r="G35" s="32">
        <f t="shared" si="82"/>
        <v>0</v>
      </c>
      <c r="H35" s="17">
        <f t="shared" si="82"/>
        <v>88</v>
      </c>
      <c r="I35" s="32">
        <f t="shared" si="80"/>
        <v>0</v>
      </c>
      <c r="J35" s="10">
        <f t="shared" ref="J35:J37" si="142">M35+N35</f>
        <v>0</v>
      </c>
      <c r="K35" s="32">
        <v>0</v>
      </c>
      <c r="L35" s="32">
        <v>0</v>
      </c>
      <c r="M35" s="32">
        <v>0</v>
      </c>
      <c r="N35" s="32">
        <v>0</v>
      </c>
      <c r="O35" s="18">
        <f t="shared" ref="O35:O37" si="143">R35+S35</f>
        <v>88</v>
      </c>
      <c r="P35" s="32">
        <v>0</v>
      </c>
      <c r="Q35" s="36">
        <v>0</v>
      </c>
      <c r="R35" s="39">
        <f>74.2+13.8</f>
        <v>88</v>
      </c>
      <c r="S35" s="88">
        <v>0</v>
      </c>
      <c r="T35" s="10">
        <f t="shared" ref="T35:T37" si="144">W35</f>
        <v>0</v>
      </c>
      <c r="U35" s="32">
        <v>0</v>
      </c>
      <c r="V35" s="32">
        <v>0</v>
      </c>
      <c r="W35" s="33">
        <v>0</v>
      </c>
      <c r="X35" s="32">
        <v>0</v>
      </c>
      <c r="Y35" s="10">
        <f t="shared" ref="Y35:Y37" si="145">AB35</f>
        <v>0</v>
      </c>
      <c r="Z35" s="32">
        <v>0</v>
      </c>
      <c r="AA35" s="32">
        <v>0</v>
      </c>
      <c r="AB35" s="33">
        <v>0</v>
      </c>
      <c r="AC35" s="32">
        <v>0</v>
      </c>
      <c r="AD35" s="10">
        <f t="shared" si="75"/>
        <v>0</v>
      </c>
      <c r="AE35" s="32">
        <v>0</v>
      </c>
      <c r="AF35" s="32">
        <v>0</v>
      </c>
      <c r="AG35" s="33">
        <v>0</v>
      </c>
      <c r="AH35" s="32">
        <v>0</v>
      </c>
      <c r="AI35" s="10">
        <f t="shared" si="81"/>
        <v>0</v>
      </c>
      <c r="AJ35" s="32">
        <v>0</v>
      </c>
      <c r="AK35" s="32">
        <v>0</v>
      </c>
      <c r="AL35" s="33">
        <v>0</v>
      </c>
      <c r="AM35" s="32">
        <v>0</v>
      </c>
      <c r="AN35" s="10">
        <f t="shared" ref="AN35:AN37" si="146">AQ35</f>
        <v>0</v>
      </c>
      <c r="AO35" s="32">
        <v>0</v>
      </c>
      <c r="AP35" s="32">
        <v>0</v>
      </c>
      <c r="AQ35" s="33">
        <v>0</v>
      </c>
      <c r="AR35" s="32">
        <v>0</v>
      </c>
      <c r="AS35" s="10">
        <f t="shared" ref="AS35:AS37" si="147">AV35</f>
        <v>0</v>
      </c>
      <c r="AT35" s="32">
        <v>0</v>
      </c>
      <c r="AU35" s="32">
        <v>0</v>
      </c>
      <c r="AV35" s="33">
        <v>0</v>
      </c>
      <c r="AW35" s="32">
        <v>0</v>
      </c>
      <c r="AX35" s="10">
        <f t="shared" ref="AX35:AX37" si="148">BA35</f>
        <v>0</v>
      </c>
      <c r="AY35" s="32">
        <v>0</v>
      </c>
      <c r="AZ35" s="32">
        <v>0</v>
      </c>
      <c r="BA35" s="33">
        <v>0</v>
      </c>
      <c r="BB35" s="32">
        <v>0</v>
      </c>
      <c r="BC35" s="10">
        <f t="shared" ref="BC35:BC37" si="149">BF35</f>
        <v>0</v>
      </c>
      <c r="BD35" s="32">
        <v>0</v>
      </c>
      <c r="BE35" s="32">
        <v>0</v>
      </c>
      <c r="BF35" s="33">
        <v>0</v>
      </c>
      <c r="BG35" s="32">
        <v>0</v>
      </c>
    </row>
    <row r="36" spans="1:59" ht="63" x14ac:dyDescent="0.25">
      <c r="A36" s="9" t="s">
        <v>79</v>
      </c>
      <c r="B36" s="40" t="s">
        <v>93</v>
      </c>
      <c r="C36" s="89" t="s">
        <v>21</v>
      </c>
      <c r="D36" s="42" t="s">
        <v>54</v>
      </c>
      <c r="E36" s="17">
        <f t="shared" si="69"/>
        <v>80</v>
      </c>
      <c r="F36" s="32">
        <f t="shared" si="141"/>
        <v>0</v>
      </c>
      <c r="G36" s="32">
        <f t="shared" si="82"/>
        <v>0</v>
      </c>
      <c r="H36" s="17">
        <f t="shared" si="82"/>
        <v>80</v>
      </c>
      <c r="I36" s="32">
        <f t="shared" si="80"/>
        <v>0</v>
      </c>
      <c r="J36" s="10">
        <f t="shared" si="142"/>
        <v>0</v>
      </c>
      <c r="K36" s="32">
        <v>0</v>
      </c>
      <c r="L36" s="32">
        <v>0</v>
      </c>
      <c r="M36" s="32">
        <v>0</v>
      </c>
      <c r="N36" s="32">
        <v>0</v>
      </c>
      <c r="O36" s="18">
        <f t="shared" si="143"/>
        <v>80</v>
      </c>
      <c r="P36" s="32">
        <v>0</v>
      </c>
      <c r="Q36" s="36">
        <v>0</v>
      </c>
      <c r="R36" s="39">
        <f>64.5+15.5</f>
        <v>80</v>
      </c>
      <c r="S36" s="88">
        <v>0</v>
      </c>
      <c r="T36" s="10">
        <f t="shared" si="144"/>
        <v>0</v>
      </c>
      <c r="U36" s="32">
        <v>0</v>
      </c>
      <c r="V36" s="32">
        <v>0</v>
      </c>
      <c r="W36" s="33">
        <v>0</v>
      </c>
      <c r="X36" s="32">
        <v>0</v>
      </c>
      <c r="Y36" s="10">
        <f t="shared" si="145"/>
        <v>0</v>
      </c>
      <c r="Z36" s="32">
        <v>0</v>
      </c>
      <c r="AA36" s="32">
        <v>0</v>
      </c>
      <c r="AB36" s="33">
        <v>0</v>
      </c>
      <c r="AC36" s="32">
        <v>0</v>
      </c>
      <c r="AD36" s="10">
        <f t="shared" si="75"/>
        <v>0</v>
      </c>
      <c r="AE36" s="32">
        <v>0</v>
      </c>
      <c r="AF36" s="32">
        <v>0</v>
      </c>
      <c r="AG36" s="33">
        <v>0</v>
      </c>
      <c r="AH36" s="32">
        <v>0</v>
      </c>
      <c r="AI36" s="10">
        <f t="shared" si="81"/>
        <v>0</v>
      </c>
      <c r="AJ36" s="32">
        <v>0</v>
      </c>
      <c r="AK36" s="32">
        <v>0</v>
      </c>
      <c r="AL36" s="33">
        <v>0</v>
      </c>
      <c r="AM36" s="32">
        <v>0</v>
      </c>
      <c r="AN36" s="10">
        <f t="shared" si="146"/>
        <v>0</v>
      </c>
      <c r="AO36" s="32">
        <v>0</v>
      </c>
      <c r="AP36" s="32">
        <v>0</v>
      </c>
      <c r="AQ36" s="33">
        <v>0</v>
      </c>
      <c r="AR36" s="32">
        <v>0</v>
      </c>
      <c r="AS36" s="10">
        <f t="shared" si="147"/>
        <v>0</v>
      </c>
      <c r="AT36" s="32">
        <v>0</v>
      </c>
      <c r="AU36" s="32">
        <v>0</v>
      </c>
      <c r="AV36" s="33">
        <v>0</v>
      </c>
      <c r="AW36" s="32">
        <v>0</v>
      </c>
      <c r="AX36" s="10">
        <f t="shared" si="148"/>
        <v>0</v>
      </c>
      <c r="AY36" s="32">
        <v>0</v>
      </c>
      <c r="AZ36" s="32">
        <v>0</v>
      </c>
      <c r="BA36" s="33">
        <v>0</v>
      </c>
      <c r="BB36" s="32">
        <v>0</v>
      </c>
      <c r="BC36" s="10">
        <f t="shared" si="149"/>
        <v>0</v>
      </c>
      <c r="BD36" s="32">
        <v>0</v>
      </c>
      <c r="BE36" s="32">
        <v>0</v>
      </c>
      <c r="BF36" s="33">
        <v>0</v>
      </c>
      <c r="BG36" s="32">
        <v>0</v>
      </c>
    </row>
    <row r="37" spans="1:59" ht="63" x14ac:dyDescent="0.25">
      <c r="A37" s="9" t="s">
        <v>80</v>
      </c>
      <c r="B37" s="40" t="s">
        <v>94</v>
      </c>
      <c r="C37" s="89" t="s">
        <v>21</v>
      </c>
      <c r="D37" s="42" t="s">
        <v>54</v>
      </c>
      <c r="E37" s="17">
        <f t="shared" si="69"/>
        <v>82.5</v>
      </c>
      <c r="F37" s="32">
        <f t="shared" si="141"/>
        <v>0</v>
      </c>
      <c r="G37" s="32">
        <f t="shared" si="82"/>
        <v>0</v>
      </c>
      <c r="H37" s="17">
        <f t="shared" si="82"/>
        <v>82.5</v>
      </c>
      <c r="I37" s="32">
        <f t="shared" si="80"/>
        <v>0</v>
      </c>
      <c r="J37" s="10">
        <f t="shared" si="142"/>
        <v>0</v>
      </c>
      <c r="K37" s="32">
        <v>0</v>
      </c>
      <c r="L37" s="32">
        <v>0</v>
      </c>
      <c r="M37" s="32">
        <v>0</v>
      </c>
      <c r="N37" s="32">
        <v>0</v>
      </c>
      <c r="O37" s="18">
        <f t="shared" si="143"/>
        <v>20</v>
      </c>
      <c r="P37" s="32">
        <v>0</v>
      </c>
      <c r="Q37" s="36">
        <v>0</v>
      </c>
      <c r="R37" s="39">
        <f>82.5-62.5</f>
        <v>20</v>
      </c>
      <c r="S37" s="88">
        <v>0</v>
      </c>
      <c r="T37" s="18">
        <f t="shared" si="144"/>
        <v>62.5</v>
      </c>
      <c r="U37" s="32">
        <v>0</v>
      </c>
      <c r="V37" s="32">
        <v>0</v>
      </c>
      <c r="W37" s="19">
        <v>62.5</v>
      </c>
      <c r="X37" s="32">
        <v>0</v>
      </c>
      <c r="Y37" s="10">
        <f t="shared" si="145"/>
        <v>0</v>
      </c>
      <c r="Z37" s="32">
        <v>0</v>
      </c>
      <c r="AA37" s="32">
        <v>0</v>
      </c>
      <c r="AB37" s="33">
        <v>0</v>
      </c>
      <c r="AC37" s="32">
        <v>0</v>
      </c>
      <c r="AD37" s="10">
        <f t="shared" si="75"/>
        <v>0</v>
      </c>
      <c r="AE37" s="32">
        <v>0</v>
      </c>
      <c r="AF37" s="32">
        <v>0</v>
      </c>
      <c r="AG37" s="33">
        <v>0</v>
      </c>
      <c r="AH37" s="32">
        <v>0</v>
      </c>
      <c r="AI37" s="10">
        <f t="shared" si="81"/>
        <v>0</v>
      </c>
      <c r="AJ37" s="32">
        <v>0</v>
      </c>
      <c r="AK37" s="32">
        <v>0</v>
      </c>
      <c r="AL37" s="33">
        <v>0</v>
      </c>
      <c r="AM37" s="32">
        <v>0</v>
      </c>
      <c r="AN37" s="10">
        <f t="shared" si="146"/>
        <v>0</v>
      </c>
      <c r="AO37" s="32">
        <v>0</v>
      </c>
      <c r="AP37" s="32">
        <v>0</v>
      </c>
      <c r="AQ37" s="33">
        <v>0</v>
      </c>
      <c r="AR37" s="32">
        <v>0</v>
      </c>
      <c r="AS37" s="10">
        <f t="shared" si="147"/>
        <v>0</v>
      </c>
      <c r="AT37" s="32">
        <v>0</v>
      </c>
      <c r="AU37" s="32">
        <v>0</v>
      </c>
      <c r="AV37" s="33">
        <v>0</v>
      </c>
      <c r="AW37" s="32">
        <v>0</v>
      </c>
      <c r="AX37" s="10">
        <f t="shared" si="148"/>
        <v>0</v>
      </c>
      <c r="AY37" s="32">
        <v>0</v>
      </c>
      <c r="AZ37" s="32">
        <v>0</v>
      </c>
      <c r="BA37" s="33">
        <v>0</v>
      </c>
      <c r="BB37" s="32">
        <v>0</v>
      </c>
      <c r="BC37" s="10">
        <f t="shared" si="149"/>
        <v>0</v>
      </c>
      <c r="BD37" s="32">
        <v>0</v>
      </c>
      <c r="BE37" s="32">
        <v>0</v>
      </c>
      <c r="BF37" s="33">
        <v>0</v>
      </c>
      <c r="BG37" s="32">
        <v>0</v>
      </c>
    </row>
    <row r="38" spans="1:59" ht="94.5" x14ac:dyDescent="0.25">
      <c r="A38" s="9" t="s">
        <v>92</v>
      </c>
      <c r="B38" s="40" t="s">
        <v>100</v>
      </c>
      <c r="C38" s="89" t="s">
        <v>21</v>
      </c>
      <c r="D38" s="42" t="s">
        <v>54</v>
      </c>
      <c r="E38" s="17">
        <f t="shared" si="69"/>
        <v>599.9</v>
      </c>
      <c r="F38" s="32">
        <f t="shared" ref="F38:F39" si="150">K38+P38+U38+Z38+AE38+AJ38+AO38+AT38+AY38+BD38</f>
        <v>0</v>
      </c>
      <c r="G38" s="32">
        <f t="shared" si="82"/>
        <v>0</v>
      </c>
      <c r="H38" s="17">
        <f t="shared" si="82"/>
        <v>599.9</v>
      </c>
      <c r="I38" s="32">
        <f t="shared" si="80"/>
        <v>0</v>
      </c>
      <c r="J38" s="10">
        <f t="shared" ref="J38:J39" si="151">M38+N38</f>
        <v>0</v>
      </c>
      <c r="K38" s="32">
        <v>0</v>
      </c>
      <c r="L38" s="32">
        <v>0</v>
      </c>
      <c r="M38" s="32">
        <v>0</v>
      </c>
      <c r="N38" s="32">
        <v>0</v>
      </c>
      <c r="O38" s="18">
        <f t="shared" ref="O38:O39" si="152">R38+S38</f>
        <v>599.9</v>
      </c>
      <c r="P38" s="32">
        <v>0</v>
      </c>
      <c r="Q38" s="36">
        <v>0</v>
      </c>
      <c r="R38" s="39">
        <v>599.9</v>
      </c>
      <c r="S38" s="88">
        <v>0</v>
      </c>
      <c r="T38" s="10">
        <f t="shared" ref="T38:T39" si="153">W38</f>
        <v>0</v>
      </c>
      <c r="U38" s="32">
        <v>0</v>
      </c>
      <c r="V38" s="32">
        <v>0</v>
      </c>
      <c r="W38" s="33">
        <v>0</v>
      </c>
      <c r="X38" s="32">
        <v>0</v>
      </c>
      <c r="Y38" s="10">
        <f t="shared" ref="Y38:Y39" si="154">AB38</f>
        <v>0</v>
      </c>
      <c r="Z38" s="32">
        <v>0</v>
      </c>
      <c r="AA38" s="32">
        <v>0</v>
      </c>
      <c r="AB38" s="33">
        <v>0</v>
      </c>
      <c r="AC38" s="32">
        <v>0</v>
      </c>
      <c r="AD38" s="10">
        <f t="shared" si="75"/>
        <v>0</v>
      </c>
      <c r="AE38" s="32">
        <v>0</v>
      </c>
      <c r="AF38" s="32">
        <v>0</v>
      </c>
      <c r="AG38" s="33">
        <v>0</v>
      </c>
      <c r="AH38" s="32">
        <v>0</v>
      </c>
      <c r="AI38" s="10">
        <f t="shared" si="81"/>
        <v>0</v>
      </c>
      <c r="AJ38" s="32">
        <v>0</v>
      </c>
      <c r="AK38" s="32">
        <v>0</v>
      </c>
      <c r="AL38" s="33">
        <v>0</v>
      </c>
      <c r="AM38" s="32">
        <v>0</v>
      </c>
      <c r="AN38" s="10">
        <f t="shared" ref="AN38:AN39" si="155">AQ38</f>
        <v>0</v>
      </c>
      <c r="AO38" s="32">
        <v>0</v>
      </c>
      <c r="AP38" s="32">
        <v>0</v>
      </c>
      <c r="AQ38" s="33">
        <v>0</v>
      </c>
      <c r="AR38" s="32">
        <v>0</v>
      </c>
      <c r="AS38" s="10">
        <f t="shared" ref="AS38:AS39" si="156">AV38</f>
        <v>0</v>
      </c>
      <c r="AT38" s="32">
        <v>0</v>
      </c>
      <c r="AU38" s="32">
        <v>0</v>
      </c>
      <c r="AV38" s="33">
        <v>0</v>
      </c>
      <c r="AW38" s="32">
        <v>0</v>
      </c>
      <c r="AX38" s="10">
        <f t="shared" ref="AX38:AX39" si="157">BA38</f>
        <v>0</v>
      </c>
      <c r="AY38" s="32">
        <v>0</v>
      </c>
      <c r="AZ38" s="32">
        <v>0</v>
      </c>
      <c r="BA38" s="33">
        <v>0</v>
      </c>
      <c r="BB38" s="32">
        <v>0</v>
      </c>
      <c r="BC38" s="10">
        <f t="shared" ref="BC38:BC39" si="158">BF38</f>
        <v>0</v>
      </c>
      <c r="BD38" s="32">
        <v>0</v>
      </c>
      <c r="BE38" s="32">
        <v>0</v>
      </c>
      <c r="BF38" s="33">
        <v>0</v>
      </c>
      <c r="BG38" s="32">
        <v>0</v>
      </c>
    </row>
    <row r="39" spans="1:59" ht="94.5" x14ac:dyDescent="0.25">
      <c r="A39" s="9" t="s">
        <v>98</v>
      </c>
      <c r="B39" s="40" t="s">
        <v>101</v>
      </c>
      <c r="C39" s="89" t="s">
        <v>21</v>
      </c>
      <c r="D39" s="42" t="s">
        <v>54</v>
      </c>
      <c r="E39" s="17">
        <f t="shared" si="69"/>
        <v>595.70000000000005</v>
      </c>
      <c r="F39" s="32">
        <f t="shared" si="150"/>
        <v>0</v>
      </c>
      <c r="G39" s="32">
        <f t="shared" si="82"/>
        <v>0</v>
      </c>
      <c r="H39" s="17">
        <f t="shared" si="82"/>
        <v>595.70000000000005</v>
      </c>
      <c r="I39" s="32">
        <f t="shared" si="80"/>
        <v>0</v>
      </c>
      <c r="J39" s="10">
        <f t="shared" si="151"/>
        <v>0</v>
      </c>
      <c r="K39" s="32">
        <v>0</v>
      </c>
      <c r="L39" s="32">
        <v>0</v>
      </c>
      <c r="M39" s="32">
        <v>0</v>
      </c>
      <c r="N39" s="32">
        <v>0</v>
      </c>
      <c r="O39" s="10">
        <f t="shared" si="152"/>
        <v>0</v>
      </c>
      <c r="P39" s="32">
        <v>0</v>
      </c>
      <c r="Q39" s="36">
        <v>0</v>
      </c>
      <c r="R39" s="41">
        <v>0</v>
      </c>
      <c r="S39" s="88">
        <v>0</v>
      </c>
      <c r="T39" s="18">
        <f t="shared" si="153"/>
        <v>595.70000000000005</v>
      </c>
      <c r="U39" s="32">
        <v>0</v>
      </c>
      <c r="V39" s="32">
        <v>0</v>
      </c>
      <c r="W39" s="19">
        <v>595.70000000000005</v>
      </c>
      <c r="X39" s="32">
        <v>0</v>
      </c>
      <c r="Y39" s="10">
        <f t="shared" si="154"/>
        <v>0</v>
      </c>
      <c r="Z39" s="32">
        <v>0</v>
      </c>
      <c r="AA39" s="32">
        <v>0</v>
      </c>
      <c r="AB39" s="33">
        <v>0</v>
      </c>
      <c r="AC39" s="32">
        <v>0</v>
      </c>
      <c r="AD39" s="10">
        <f t="shared" si="75"/>
        <v>0</v>
      </c>
      <c r="AE39" s="32">
        <v>0</v>
      </c>
      <c r="AF39" s="32">
        <v>0</v>
      </c>
      <c r="AG39" s="33">
        <v>0</v>
      </c>
      <c r="AH39" s="32">
        <v>0</v>
      </c>
      <c r="AI39" s="10">
        <f>AK39+AL39+AM39</f>
        <v>0</v>
      </c>
      <c r="AJ39" s="32">
        <v>0</v>
      </c>
      <c r="AK39" s="32">
        <v>0</v>
      </c>
      <c r="AL39" s="33">
        <v>0</v>
      </c>
      <c r="AM39" s="32">
        <v>0</v>
      </c>
      <c r="AN39" s="10">
        <f t="shared" si="155"/>
        <v>0</v>
      </c>
      <c r="AO39" s="32">
        <v>0</v>
      </c>
      <c r="AP39" s="32">
        <v>0</v>
      </c>
      <c r="AQ39" s="33">
        <v>0</v>
      </c>
      <c r="AR39" s="32">
        <v>0</v>
      </c>
      <c r="AS39" s="10">
        <f t="shared" si="156"/>
        <v>0</v>
      </c>
      <c r="AT39" s="32">
        <v>0</v>
      </c>
      <c r="AU39" s="32">
        <v>0</v>
      </c>
      <c r="AV39" s="33">
        <v>0</v>
      </c>
      <c r="AW39" s="32">
        <v>0</v>
      </c>
      <c r="AX39" s="10">
        <f t="shared" si="157"/>
        <v>0</v>
      </c>
      <c r="AY39" s="32">
        <v>0</v>
      </c>
      <c r="AZ39" s="32">
        <v>0</v>
      </c>
      <c r="BA39" s="33">
        <v>0</v>
      </c>
      <c r="BB39" s="32">
        <v>0</v>
      </c>
      <c r="BC39" s="10">
        <f t="shared" si="158"/>
        <v>0</v>
      </c>
      <c r="BD39" s="32">
        <v>0</v>
      </c>
      <c r="BE39" s="32">
        <v>0</v>
      </c>
      <c r="BF39" s="33">
        <v>0</v>
      </c>
      <c r="BG39" s="32">
        <v>0</v>
      </c>
    </row>
    <row r="40" spans="1:59" ht="31.5" x14ac:dyDescent="0.25">
      <c r="A40" s="9" t="s">
        <v>99</v>
      </c>
      <c r="B40" s="40" t="s">
        <v>103</v>
      </c>
      <c r="C40" s="89" t="s">
        <v>21</v>
      </c>
      <c r="D40" s="42" t="s">
        <v>49</v>
      </c>
      <c r="E40" s="17">
        <f t="shared" si="69"/>
        <v>3545.8</v>
      </c>
      <c r="F40" s="32">
        <f t="shared" ref="F40" si="159">K40+P40+U40+Z40+AE40+AJ40+AO40+AT40+AY40+BD40</f>
        <v>0</v>
      </c>
      <c r="G40" s="32">
        <f t="shared" si="82"/>
        <v>0</v>
      </c>
      <c r="H40" s="17">
        <f t="shared" si="82"/>
        <v>1211.2</v>
      </c>
      <c r="I40" s="32">
        <f t="shared" si="80"/>
        <v>2334.6</v>
      </c>
      <c r="J40" s="10">
        <f t="shared" ref="J40" si="160">M40+N40</f>
        <v>0</v>
      </c>
      <c r="K40" s="32">
        <v>0</v>
      </c>
      <c r="L40" s="32">
        <v>0</v>
      </c>
      <c r="M40" s="32">
        <v>0</v>
      </c>
      <c r="N40" s="32">
        <v>0</v>
      </c>
      <c r="O40" s="18">
        <f t="shared" ref="O40" si="161">R40+S40</f>
        <v>3545.8</v>
      </c>
      <c r="P40" s="32">
        <v>0</v>
      </c>
      <c r="Q40" s="36">
        <v>0</v>
      </c>
      <c r="R40" s="39">
        <v>1211.2</v>
      </c>
      <c r="S40" s="90">
        <v>2334.6</v>
      </c>
      <c r="T40" s="10">
        <f t="shared" ref="T40" si="162">W40</f>
        <v>0</v>
      </c>
      <c r="U40" s="32">
        <v>0</v>
      </c>
      <c r="V40" s="32">
        <v>0</v>
      </c>
      <c r="W40" s="33">
        <v>0</v>
      </c>
      <c r="X40" s="32">
        <v>0</v>
      </c>
      <c r="Y40" s="10">
        <f t="shared" ref="Y40" si="163">AB40</f>
        <v>0</v>
      </c>
      <c r="Z40" s="32">
        <v>0</v>
      </c>
      <c r="AA40" s="32">
        <v>0</v>
      </c>
      <c r="AB40" s="33">
        <v>0</v>
      </c>
      <c r="AC40" s="32">
        <v>0</v>
      </c>
      <c r="AD40" s="10">
        <f t="shared" si="75"/>
        <v>0</v>
      </c>
      <c r="AE40" s="32">
        <v>0</v>
      </c>
      <c r="AF40" s="32">
        <v>0</v>
      </c>
      <c r="AG40" s="33">
        <v>0</v>
      </c>
      <c r="AH40" s="32">
        <v>0</v>
      </c>
      <c r="AI40" s="10">
        <f t="shared" si="81"/>
        <v>0</v>
      </c>
      <c r="AJ40" s="32">
        <v>0</v>
      </c>
      <c r="AK40" s="32">
        <v>0</v>
      </c>
      <c r="AL40" s="33">
        <v>0</v>
      </c>
      <c r="AM40" s="32">
        <v>0</v>
      </c>
      <c r="AN40" s="10">
        <f t="shared" ref="AN40" si="164">AQ40</f>
        <v>0</v>
      </c>
      <c r="AO40" s="32">
        <v>0</v>
      </c>
      <c r="AP40" s="32">
        <v>0</v>
      </c>
      <c r="AQ40" s="33">
        <v>0</v>
      </c>
      <c r="AR40" s="32">
        <v>0</v>
      </c>
      <c r="AS40" s="10">
        <f t="shared" ref="AS40" si="165">AV40</f>
        <v>0</v>
      </c>
      <c r="AT40" s="32">
        <v>0</v>
      </c>
      <c r="AU40" s="32">
        <v>0</v>
      </c>
      <c r="AV40" s="33">
        <v>0</v>
      </c>
      <c r="AW40" s="32">
        <v>0</v>
      </c>
      <c r="AX40" s="10">
        <f t="shared" ref="AX40" si="166">BA40</f>
        <v>0</v>
      </c>
      <c r="AY40" s="32">
        <v>0</v>
      </c>
      <c r="AZ40" s="32">
        <v>0</v>
      </c>
      <c r="BA40" s="33">
        <v>0</v>
      </c>
      <c r="BB40" s="32">
        <v>0</v>
      </c>
      <c r="BC40" s="10">
        <f t="shared" ref="BC40" si="167">BF40</f>
        <v>0</v>
      </c>
      <c r="BD40" s="32">
        <v>0</v>
      </c>
      <c r="BE40" s="32">
        <v>0</v>
      </c>
      <c r="BF40" s="33">
        <v>0</v>
      </c>
      <c r="BG40" s="32">
        <v>0</v>
      </c>
    </row>
    <row r="41" spans="1:59" ht="63" x14ac:dyDescent="0.25">
      <c r="A41" s="9" t="s">
        <v>102</v>
      </c>
      <c r="B41" s="40" t="s">
        <v>105</v>
      </c>
      <c r="C41" s="89" t="s">
        <v>21</v>
      </c>
      <c r="D41" s="42" t="s">
        <v>54</v>
      </c>
      <c r="E41" s="17">
        <f t="shared" si="69"/>
        <v>94.2</v>
      </c>
      <c r="F41" s="32">
        <f t="shared" ref="F41" si="168">K41+P41+U41+Z41+AE41+AJ41+AO41+AT41+AY41+BD41</f>
        <v>0</v>
      </c>
      <c r="G41" s="32">
        <f t="shared" si="82"/>
        <v>0</v>
      </c>
      <c r="H41" s="17">
        <f t="shared" si="82"/>
        <v>94.2</v>
      </c>
      <c r="I41" s="32">
        <f t="shared" si="80"/>
        <v>0</v>
      </c>
      <c r="J41" s="10">
        <f t="shared" ref="J41" si="169">M41+N41</f>
        <v>0</v>
      </c>
      <c r="K41" s="32">
        <v>0</v>
      </c>
      <c r="L41" s="32">
        <v>0</v>
      </c>
      <c r="M41" s="32">
        <v>0</v>
      </c>
      <c r="N41" s="32">
        <v>0</v>
      </c>
      <c r="O41" s="18">
        <f t="shared" ref="O41" si="170">R41+S41</f>
        <v>94.2</v>
      </c>
      <c r="P41" s="32">
        <v>0</v>
      </c>
      <c r="Q41" s="36">
        <v>0</v>
      </c>
      <c r="R41" s="39">
        <v>94.2</v>
      </c>
      <c r="S41" s="88">
        <v>0</v>
      </c>
      <c r="T41" s="10">
        <f t="shared" ref="T41" si="171">W41</f>
        <v>0</v>
      </c>
      <c r="U41" s="32">
        <v>0</v>
      </c>
      <c r="V41" s="32">
        <v>0</v>
      </c>
      <c r="W41" s="33">
        <v>0</v>
      </c>
      <c r="X41" s="32">
        <v>0</v>
      </c>
      <c r="Y41" s="10">
        <f t="shared" ref="Y41" si="172">AB41</f>
        <v>0</v>
      </c>
      <c r="Z41" s="32">
        <v>0</v>
      </c>
      <c r="AA41" s="32">
        <v>0</v>
      </c>
      <c r="AB41" s="33">
        <v>0</v>
      </c>
      <c r="AC41" s="32">
        <v>0</v>
      </c>
      <c r="AD41" s="10">
        <f t="shared" si="75"/>
        <v>0</v>
      </c>
      <c r="AE41" s="32">
        <v>0</v>
      </c>
      <c r="AF41" s="32">
        <v>0</v>
      </c>
      <c r="AG41" s="33">
        <v>0</v>
      </c>
      <c r="AH41" s="32">
        <v>0</v>
      </c>
      <c r="AI41" s="10">
        <f t="shared" si="81"/>
        <v>0</v>
      </c>
      <c r="AJ41" s="32">
        <v>0</v>
      </c>
      <c r="AK41" s="32">
        <v>0</v>
      </c>
      <c r="AL41" s="33">
        <v>0</v>
      </c>
      <c r="AM41" s="32">
        <v>0</v>
      </c>
      <c r="AN41" s="10">
        <f t="shared" ref="AN41" si="173">AQ41</f>
        <v>0</v>
      </c>
      <c r="AO41" s="32">
        <v>0</v>
      </c>
      <c r="AP41" s="32">
        <v>0</v>
      </c>
      <c r="AQ41" s="33">
        <v>0</v>
      </c>
      <c r="AR41" s="32">
        <v>0</v>
      </c>
      <c r="AS41" s="10">
        <f t="shared" ref="AS41" si="174">AV41</f>
        <v>0</v>
      </c>
      <c r="AT41" s="32">
        <v>0</v>
      </c>
      <c r="AU41" s="32">
        <v>0</v>
      </c>
      <c r="AV41" s="33">
        <v>0</v>
      </c>
      <c r="AW41" s="32">
        <v>0</v>
      </c>
      <c r="AX41" s="10">
        <f t="shared" ref="AX41" si="175">BA41</f>
        <v>0</v>
      </c>
      <c r="AY41" s="32">
        <v>0</v>
      </c>
      <c r="AZ41" s="32">
        <v>0</v>
      </c>
      <c r="BA41" s="33">
        <v>0</v>
      </c>
      <c r="BB41" s="32">
        <v>0</v>
      </c>
      <c r="BC41" s="10">
        <f t="shared" ref="BC41" si="176">BF41</f>
        <v>0</v>
      </c>
      <c r="BD41" s="32">
        <v>0</v>
      </c>
      <c r="BE41" s="32">
        <v>0</v>
      </c>
      <c r="BF41" s="33">
        <v>0</v>
      </c>
      <c r="BG41" s="32">
        <v>0</v>
      </c>
    </row>
    <row r="42" spans="1:59" ht="63" x14ac:dyDescent="0.25">
      <c r="A42" s="9" t="s">
        <v>104</v>
      </c>
      <c r="B42" s="40" t="s">
        <v>112</v>
      </c>
      <c r="C42" s="89" t="s">
        <v>21</v>
      </c>
      <c r="D42" s="42" t="s">
        <v>49</v>
      </c>
      <c r="E42" s="17">
        <f t="shared" si="69"/>
        <v>32900</v>
      </c>
      <c r="F42" s="32">
        <f t="shared" ref="F42" si="177">K42+P42+U42+Z42+AE42+AJ42+AO42+AT42+AY42+BD42</f>
        <v>0</v>
      </c>
      <c r="G42" s="32">
        <f t="shared" si="82"/>
        <v>0</v>
      </c>
      <c r="H42" s="17">
        <f t="shared" si="82"/>
        <v>32571.000000000004</v>
      </c>
      <c r="I42" s="32">
        <f t="shared" si="80"/>
        <v>329</v>
      </c>
      <c r="J42" s="10">
        <f t="shared" ref="J42" si="178">M42+N42</f>
        <v>0</v>
      </c>
      <c r="K42" s="32">
        <v>0</v>
      </c>
      <c r="L42" s="32">
        <v>0</v>
      </c>
      <c r="M42" s="32">
        <v>0</v>
      </c>
      <c r="N42" s="32">
        <v>0</v>
      </c>
      <c r="O42" s="10">
        <f t="shared" ref="O42" si="179">R42+S42</f>
        <v>0</v>
      </c>
      <c r="P42" s="32">
        <v>0</v>
      </c>
      <c r="Q42" s="36">
        <v>0</v>
      </c>
      <c r="R42" s="41">
        <v>0</v>
      </c>
      <c r="S42" s="88">
        <v>0</v>
      </c>
      <c r="T42" s="18">
        <f>W42+X42</f>
        <v>32900</v>
      </c>
      <c r="U42" s="32">
        <v>0</v>
      </c>
      <c r="V42" s="32">
        <v>0</v>
      </c>
      <c r="W42" s="19">
        <f>32830.8-259.8</f>
        <v>32571.000000000004</v>
      </c>
      <c r="X42" s="17">
        <f>331.7-2.7</f>
        <v>329</v>
      </c>
      <c r="Y42" s="10">
        <f t="shared" ref="Y42" si="180">AB42</f>
        <v>0</v>
      </c>
      <c r="Z42" s="32">
        <v>0</v>
      </c>
      <c r="AA42" s="32">
        <v>0</v>
      </c>
      <c r="AB42" s="33">
        <v>0</v>
      </c>
      <c r="AC42" s="32">
        <v>0</v>
      </c>
      <c r="AD42" s="10">
        <f t="shared" si="75"/>
        <v>0</v>
      </c>
      <c r="AE42" s="32">
        <v>0</v>
      </c>
      <c r="AF42" s="32">
        <v>0</v>
      </c>
      <c r="AG42" s="33">
        <v>0</v>
      </c>
      <c r="AH42" s="32">
        <v>0</v>
      </c>
      <c r="AI42" s="10">
        <f t="shared" si="81"/>
        <v>0</v>
      </c>
      <c r="AJ42" s="32">
        <v>0</v>
      </c>
      <c r="AK42" s="32">
        <v>0</v>
      </c>
      <c r="AL42" s="33">
        <v>0</v>
      </c>
      <c r="AM42" s="32">
        <v>0</v>
      </c>
      <c r="AN42" s="10">
        <f t="shared" ref="AN42" si="181">AQ42</f>
        <v>0</v>
      </c>
      <c r="AO42" s="32">
        <v>0</v>
      </c>
      <c r="AP42" s="32">
        <v>0</v>
      </c>
      <c r="AQ42" s="33">
        <v>0</v>
      </c>
      <c r="AR42" s="32">
        <v>0</v>
      </c>
      <c r="AS42" s="10">
        <f t="shared" ref="AS42" si="182">AV42</f>
        <v>0</v>
      </c>
      <c r="AT42" s="32">
        <v>0</v>
      </c>
      <c r="AU42" s="32">
        <v>0</v>
      </c>
      <c r="AV42" s="33">
        <v>0</v>
      </c>
      <c r="AW42" s="32">
        <v>0</v>
      </c>
      <c r="AX42" s="10">
        <f t="shared" ref="AX42" si="183">BA42</f>
        <v>0</v>
      </c>
      <c r="AY42" s="32">
        <v>0</v>
      </c>
      <c r="AZ42" s="32">
        <v>0</v>
      </c>
      <c r="BA42" s="33">
        <v>0</v>
      </c>
      <c r="BB42" s="32">
        <v>0</v>
      </c>
      <c r="BC42" s="10">
        <f t="shared" ref="BC42" si="184">BF42</f>
        <v>0</v>
      </c>
      <c r="BD42" s="32">
        <v>0</v>
      </c>
      <c r="BE42" s="32">
        <v>0</v>
      </c>
      <c r="BF42" s="33">
        <v>0</v>
      </c>
      <c r="BG42" s="32">
        <v>0</v>
      </c>
    </row>
    <row r="43" spans="1:59" ht="47.25" x14ac:dyDescent="0.25">
      <c r="A43" s="9" t="s">
        <v>113</v>
      </c>
      <c r="B43" s="40" t="s">
        <v>114</v>
      </c>
      <c r="C43" s="89" t="s">
        <v>21</v>
      </c>
      <c r="D43" s="42" t="s">
        <v>49</v>
      </c>
      <c r="E43" s="17">
        <f t="shared" si="69"/>
        <v>4659.1000000000004</v>
      </c>
      <c r="F43" s="32">
        <f t="shared" ref="F43" si="185">K43+P43+U43+Z43+AE43+AJ43+AO43+AT43+AY43+BD43</f>
        <v>0</v>
      </c>
      <c r="G43" s="32">
        <f t="shared" si="82"/>
        <v>0</v>
      </c>
      <c r="H43" s="17">
        <f t="shared" si="82"/>
        <v>4612.5</v>
      </c>
      <c r="I43" s="32">
        <f t="shared" si="80"/>
        <v>46.599999999999994</v>
      </c>
      <c r="J43" s="10">
        <f t="shared" ref="J43" si="186">M43+N43</f>
        <v>0</v>
      </c>
      <c r="K43" s="32">
        <v>0</v>
      </c>
      <c r="L43" s="32">
        <v>0</v>
      </c>
      <c r="M43" s="32">
        <v>0</v>
      </c>
      <c r="N43" s="32">
        <v>0</v>
      </c>
      <c r="O43" s="10">
        <f t="shared" ref="O43" si="187">R43+S43</f>
        <v>0</v>
      </c>
      <c r="P43" s="32">
        <v>0</v>
      </c>
      <c r="Q43" s="36">
        <v>0</v>
      </c>
      <c r="R43" s="41">
        <v>0</v>
      </c>
      <c r="S43" s="88">
        <v>0</v>
      </c>
      <c r="T43" s="18">
        <f>W43+X43</f>
        <v>4659.1000000000004</v>
      </c>
      <c r="U43" s="32">
        <v>0</v>
      </c>
      <c r="V43" s="32">
        <v>0</v>
      </c>
      <c r="W43" s="19">
        <f>4682.7-70.2</f>
        <v>4612.5</v>
      </c>
      <c r="X43" s="17">
        <f>47.3-0.7</f>
        <v>46.599999999999994</v>
      </c>
      <c r="Y43" s="10">
        <f t="shared" ref="Y43" si="188">AB43</f>
        <v>0</v>
      </c>
      <c r="Z43" s="32">
        <v>0</v>
      </c>
      <c r="AA43" s="32">
        <v>0</v>
      </c>
      <c r="AB43" s="33">
        <v>0</v>
      </c>
      <c r="AC43" s="32">
        <v>0</v>
      </c>
      <c r="AD43" s="10">
        <f t="shared" si="75"/>
        <v>0</v>
      </c>
      <c r="AE43" s="32">
        <v>0</v>
      </c>
      <c r="AF43" s="32">
        <v>0</v>
      </c>
      <c r="AG43" s="33">
        <v>0</v>
      </c>
      <c r="AH43" s="32">
        <v>0</v>
      </c>
      <c r="AI43" s="10">
        <f>AK43+AL43+AM43</f>
        <v>0</v>
      </c>
      <c r="AJ43" s="32">
        <v>0</v>
      </c>
      <c r="AK43" s="32">
        <v>0</v>
      </c>
      <c r="AL43" s="33">
        <v>0</v>
      </c>
      <c r="AM43" s="32">
        <v>0</v>
      </c>
      <c r="AN43" s="10">
        <f t="shared" ref="AN43" si="189">AQ43</f>
        <v>0</v>
      </c>
      <c r="AO43" s="32">
        <v>0</v>
      </c>
      <c r="AP43" s="32">
        <v>0</v>
      </c>
      <c r="AQ43" s="33">
        <v>0</v>
      </c>
      <c r="AR43" s="32">
        <v>0</v>
      </c>
      <c r="AS43" s="10">
        <f t="shared" ref="AS43" si="190">AV43</f>
        <v>0</v>
      </c>
      <c r="AT43" s="32">
        <v>0</v>
      </c>
      <c r="AU43" s="32">
        <v>0</v>
      </c>
      <c r="AV43" s="33">
        <v>0</v>
      </c>
      <c r="AW43" s="32">
        <v>0</v>
      </c>
      <c r="AX43" s="10">
        <f t="shared" ref="AX43" si="191">BA43</f>
        <v>0</v>
      </c>
      <c r="AY43" s="32">
        <v>0</v>
      </c>
      <c r="AZ43" s="32">
        <v>0</v>
      </c>
      <c r="BA43" s="33">
        <v>0</v>
      </c>
      <c r="BB43" s="32">
        <v>0</v>
      </c>
      <c r="BC43" s="10">
        <f t="shared" ref="BC43" si="192">BF43</f>
        <v>0</v>
      </c>
      <c r="BD43" s="32">
        <v>0</v>
      </c>
      <c r="BE43" s="32">
        <v>0</v>
      </c>
      <c r="BF43" s="33">
        <v>0</v>
      </c>
      <c r="BG43" s="32">
        <v>0</v>
      </c>
    </row>
    <row r="44" spans="1:59" ht="47.25" x14ac:dyDescent="0.25">
      <c r="A44" s="9" t="s">
        <v>119</v>
      </c>
      <c r="B44" s="40" t="s">
        <v>120</v>
      </c>
      <c r="C44" s="89" t="s">
        <v>21</v>
      </c>
      <c r="D44" s="42" t="s">
        <v>49</v>
      </c>
      <c r="E44" s="17">
        <f t="shared" si="69"/>
        <v>2393.6</v>
      </c>
      <c r="F44" s="32">
        <f t="shared" ref="F44:H59" si="193">K44+P44+U44+Z44+AE44+AJ44+AO44+AT44+AY44+BD44</f>
        <v>0</v>
      </c>
      <c r="G44" s="32">
        <f t="shared" si="193"/>
        <v>0</v>
      </c>
      <c r="H44" s="17">
        <f t="shared" si="193"/>
        <v>2369.5</v>
      </c>
      <c r="I44" s="32">
        <f t="shared" si="80"/>
        <v>24.1</v>
      </c>
      <c r="J44" s="10">
        <f t="shared" ref="J44" si="194">M44+N44</f>
        <v>0</v>
      </c>
      <c r="K44" s="32">
        <v>0</v>
      </c>
      <c r="L44" s="32">
        <v>0</v>
      </c>
      <c r="M44" s="32">
        <v>0</v>
      </c>
      <c r="N44" s="32">
        <v>0</v>
      </c>
      <c r="O44" s="10">
        <f t="shared" ref="O44" si="195">R44+S44</f>
        <v>0</v>
      </c>
      <c r="P44" s="32">
        <v>0</v>
      </c>
      <c r="Q44" s="36">
        <v>0</v>
      </c>
      <c r="R44" s="41">
        <v>0</v>
      </c>
      <c r="S44" s="88">
        <v>0</v>
      </c>
      <c r="T44" s="18">
        <f>W44+X44</f>
        <v>2393.6</v>
      </c>
      <c r="U44" s="32">
        <v>0</v>
      </c>
      <c r="V44" s="32">
        <v>0</v>
      </c>
      <c r="W44" s="19">
        <v>2369.5</v>
      </c>
      <c r="X44" s="17">
        <v>24.1</v>
      </c>
      <c r="Y44" s="10">
        <f t="shared" ref="Y44" si="196">AB44</f>
        <v>0</v>
      </c>
      <c r="Z44" s="32">
        <v>0</v>
      </c>
      <c r="AA44" s="32">
        <v>0</v>
      </c>
      <c r="AB44" s="33">
        <v>0</v>
      </c>
      <c r="AC44" s="32">
        <v>0</v>
      </c>
      <c r="AD44" s="10">
        <f t="shared" si="75"/>
        <v>0</v>
      </c>
      <c r="AE44" s="32">
        <v>0</v>
      </c>
      <c r="AF44" s="32">
        <v>0</v>
      </c>
      <c r="AG44" s="33">
        <v>0</v>
      </c>
      <c r="AH44" s="32">
        <v>0</v>
      </c>
      <c r="AI44" s="10">
        <f t="shared" si="81"/>
        <v>0</v>
      </c>
      <c r="AJ44" s="32">
        <v>0</v>
      </c>
      <c r="AK44" s="32">
        <v>0</v>
      </c>
      <c r="AL44" s="33">
        <v>0</v>
      </c>
      <c r="AM44" s="32">
        <v>0</v>
      </c>
      <c r="AN44" s="10">
        <f t="shared" ref="AN44" si="197">AQ44</f>
        <v>0</v>
      </c>
      <c r="AO44" s="32">
        <v>0</v>
      </c>
      <c r="AP44" s="32">
        <v>0</v>
      </c>
      <c r="AQ44" s="33">
        <v>0</v>
      </c>
      <c r="AR44" s="32">
        <v>0</v>
      </c>
      <c r="AS44" s="10">
        <f t="shared" ref="AS44" si="198">AV44</f>
        <v>0</v>
      </c>
      <c r="AT44" s="32">
        <v>0</v>
      </c>
      <c r="AU44" s="32">
        <v>0</v>
      </c>
      <c r="AV44" s="33">
        <v>0</v>
      </c>
      <c r="AW44" s="32">
        <v>0</v>
      </c>
      <c r="AX44" s="10">
        <f t="shared" ref="AX44" si="199">BA44</f>
        <v>0</v>
      </c>
      <c r="AY44" s="32">
        <v>0</v>
      </c>
      <c r="AZ44" s="32">
        <v>0</v>
      </c>
      <c r="BA44" s="33">
        <v>0</v>
      </c>
      <c r="BB44" s="32">
        <v>0</v>
      </c>
      <c r="BC44" s="10">
        <f t="shared" ref="BC44" si="200">BF44</f>
        <v>0</v>
      </c>
      <c r="BD44" s="32">
        <v>0</v>
      </c>
      <c r="BE44" s="32">
        <v>0</v>
      </c>
      <c r="BF44" s="33">
        <v>0</v>
      </c>
      <c r="BG44" s="32">
        <v>0</v>
      </c>
    </row>
    <row r="45" spans="1:59" ht="31.5" x14ac:dyDescent="0.25">
      <c r="A45" s="9" t="s">
        <v>122</v>
      </c>
      <c r="B45" s="40" t="s">
        <v>126</v>
      </c>
      <c r="C45" s="89" t="s">
        <v>21</v>
      </c>
      <c r="D45" s="42" t="s">
        <v>49</v>
      </c>
      <c r="E45" s="17">
        <f t="shared" si="69"/>
        <v>7630.2000000000007</v>
      </c>
      <c r="F45" s="32">
        <f t="shared" ref="F45" si="201">K45+P45+U45+Z45+AE45+AJ45+AO45+AT45+AY45+BD45</f>
        <v>0</v>
      </c>
      <c r="G45" s="32">
        <f t="shared" si="193"/>
        <v>4545</v>
      </c>
      <c r="H45" s="17">
        <f t="shared" si="193"/>
        <v>238.8</v>
      </c>
      <c r="I45" s="32">
        <f t="shared" si="80"/>
        <v>2846.4</v>
      </c>
      <c r="J45" s="10">
        <f t="shared" ref="J45" si="202">M45+N45</f>
        <v>0</v>
      </c>
      <c r="K45" s="32">
        <v>0</v>
      </c>
      <c r="L45" s="32">
        <v>0</v>
      </c>
      <c r="M45" s="32">
        <v>0</v>
      </c>
      <c r="N45" s="32">
        <v>0</v>
      </c>
      <c r="O45" s="10">
        <f t="shared" ref="O45" si="203">R45+S45</f>
        <v>0</v>
      </c>
      <c r="P45" s="32">
        <v>0</v>
      </c>
      <c r="Q45" s="36">
        <v>0</v>
      </c>
      <c r="R45" s="41">
        <v>0</v>
      </c>
      <c r="S45" s="88">
        <v>0</v>
      </c>
      <c r="T45" s="18">
        <f>V45+W45+X45</f>
        <v>7630.2000000000007</v>
      </c>
      <c r="U45" s="32">
        <v>0</v>
      </c>
      <c r="V45" s="39">
        <v>4545</v>
      </c>
      <c r="W45" s="19">
        <v>238.8</v>
      </c>
      <c r="X45" s="39">
        <v>2846.4</v>
      </c>
      <c r="Y45" s="10">
        <f t="shared" ref="Y45" si="204">AB45</f>
        <v>0</v>
      </c>
      <c r="Z45" s="32">
        <v>0</v>
      </c>
      <c r="AA45" s="32">
        <v>0</v>
      </c>
      <c r="AB45" s="33">
        <v>0</v>
      </c>
      <c r="AC45" s="32">
        <v>0</v>
      </c>
      <c r="AD45" s="10">
        <f t="shared" ref="AD45:AD79" si="205">AF45+AG45+AH45</f>
        <v>0</v>
      </c>
      <c r="AE45" s="32">
        <v>0</v>
      </c>
      <c r="AF45" s="32">
        <v>0</v>
      </c>
      <c r="AG45" s="33">
        <v>0</v>
      </c>
      <c r="AH45" s="32">
        <v>0</v>
      </c>
      <c r="AI45" s="10">
        <f t="shared" si="81"/>
        <v>0</v>
      </c>
      <c r="AJ45" s="32">
        <v>0</v>
      </c>
      <c r="AK45" s="32">
        <v>0</v>
      </c>
      <c r="AL45" s="33">
        <v>0</v>
      </c>
      <c r="AM45" s="32">
        <v>0</v>
      </c>
      <c r="AN45" s="10">
        <f t="shared" ref="AN45" si="206">AQ45</f>
        <v>0</v>
      </c>
      <c r="AO45" s="32">
        <v>0</v>
      </c>
      <c r="AP45" s="32">
        <v>0</v>
      </c>
      <c r="AQ45" s="33">
        <v>0</v>
      </c>
      <c r="AR45" s="32">
        <v>0</v>
      </c>
      <c r="AS45" s="10">
        <f t="shared" ref="AS45" si="207">AV45</f>
        <v>0</v>
      </c>
      <c r="AT45" s="32">
        <v>0</v>
      </c>
      <c r="AU45" s="32">
        <v>0</v>
      </c>
      <c r="AV45" s="33">
        <v>0</v>
      </c>
      <c r="AW45" s="32">
        <v>0</v>
      </c>
      <c r="AX45" s="10">
        <f t="shared" ref="AX45" si="208">BA45</f>
        <v>0</v>
      </c>
      <c r="AY45" s="32">
        <v>0</v>
      </c>
      <c r="AZ45" s="32">
        <v>0</v>
      </c>
      <c r="BA45" s="33">
        <v>0</v>
      </c>
      <c r="BB45" s="32">
        <v>0</v>
      </c>
      <c r="BC45" s="10">
        <f t="shared" ref="BC45" si="209">BF45</f>
        <v>0</v>
      </c>
      <c r="BD45" s="32">
        <v>0</v>
      </c>
      <c r="BE45" s="32">
        <v>0</v>
      </c>
      <c r="BF45" s="33">
        <v>0</v>
      </c>
      <c r="BG45" s="32">
        <v>0</v>
      </c>
    </row>
    <row r="46" spans="1:59" ht="94.5" x14ac:dyDescent="0.25">
      <c r="A46" s="9" t="s">
        <v>125</v>
      </c>
      <c r="B46" s="83" t="s">
        <v>123</v>
      </c>
      <c r="C46" s="42" t="s">
        <v>21</v>
      </c>
      <c r="D46" s="42" t="s">
        <v>54</v>
      </c>
      <c r="E46" s="17">
        <f t="shared" si="69"/>
        <v>300</v>
      </c>
      <c r="F46" s="32">
        <f t="shared" ref="F46" si="210">K46+P46+U46+Z46+AE46+AJ46+AO46+AT46+AY46+BD46</f>
        <v>0</v>
      </c>
      <c r="G46" s="32">
        <f t="shared" si="193"/>
        <v>0</v>
      </c>
      <c r="H46" s="17">
        <f t="shared" si="193"/>
        <v>300</v>
      </c>
      <c r="I46" s="32">
        <f t="shared" si="80"/>
        <v>0</v>
      </c>
      <c r="J46" s="10">
        <f t="shared" ref="J46" si="211">M46</f>
        <v>0</v>
      </c>
      <c r="K46" s="31">
        <v>0</v>
      </c>
      <c r="L46" s="31">
        <v>0</v>
      </c>
      <c r="M46" s="33">
        <v>0</v>
      </c>
      <c r="N46" s="31">
        <v>0</v>
      </c>
      <c r="O46" s="10">
        <f t="shared" ref="O46" si="212">R46</f>
        <v>0</v>
      </c>
      <c r="P46" s="31">
        <v>0</v>
      </c>
      <c r="Q46" s="31">
        <v>0</v>
      </c>
      <c r="R46" s="33">
        <v>0</v>
      </c>
      <c r="S46" s="31">
        <v>0</v>
      </c>
      <c r="T46" s="10">
        <f t="shared" ref="T46" si="213">W46</f>
        <v>0</v>
      </c>
      <c r="U46" s="31">
        <v>0</v>
      </c>
      <c r="V46" s="34">
        <v>0</v>
      </c>
      <c r="W46" s="41">
        <f t="shared" ref="W46:W79" si="214">100-100</f>
        <v>0</v>
      </c>
      <c r="X46" s="35">
        <v>0</v>
      </c>
      <c r="Y46" s="18">
        <f t="shared" ref="Y46" si="215">AB46</f>
        <v>300</v>
      </c>
      <c r="Z46" s="31">
        <v>0</v>
      </c>
      <c r="AA46" s="31">
        <v>0</v>
      </c>
      <c r="AB46" s="19">
        <v>300</v>
      </c>
      <c r="AC46" s="31">
        <v>0</v>
      </c>
      <c r="AD46" s="10">
        <f t="shared" si="205"/>
        <v>0</v>
      </c>
      <c r="AE46" s="31">
        <v>0</v>
      </c>
      <c r="AF46" s="31">
        <v>0</v>
      </c>
      <c r="AG46" s="33">
        <v>0</v>
      </c>
      <c r="AH46" s="31">
        <v>0</v>
      </c>
      <c r="AI46" s="10">
        <f t="shared" si="81"/>
        <v>0</v>
      </c>
      <c r="AJ46" s="31">
        <v>0</v>
      </c>
      <c r="AK46" s="31">
        <v>0</v>
      </c>
      <c r="AL46" s="33">
        <v>0</v>
      </c>
      <c r="AM46" s="31">
        <v>0</v>
      </c>
      <c r="AN46" s="10">
        <f t="shared" ref="AN46" si="216">AQ46</f>
        <v>0</v>
      </c>
      <c r="AO46" s="31">
        <v>0</v>
      </c>
      <c r="AP46" s="31">
        <v>0</v>
      </c>
      <c r="AQ46" s="33">
        <v>0</v>
      </c>
      <c r="AR46" s="31">
        <v>0</v>
      </c>
      <c r="AS46" s="10">
        <f t="shared" ref="AS46" si="217">AV46</f>
        <v>0</v>
      </c>
      <c r="AT46" s="31">
        <v>0</v>
      </c>
      <c r="AU46" s="31">
        <v>0</v>
      </c>
      <c r="AV46" s="33">
        <v>0</v>
      </c>
      <c r="AW46" s="31">
        <v>0</v>
      </c>
      <c r="AX46" s="10">
        <f t="shared" ref="AX46" si="218">BA46</f>
        <v>0</v>
      </c>
      <c r="AY46" s="31">
        <v>0</v>
      </c>
      <c r="AZ46" s="31">
        <v>0</v>
      </c>
      <c r="BA46" s="33">
        <v>0</v>
      </c>
      <c r="BB46" s="31">
        <v>0</v>
      </c>
      <c r="BC46" s="10">
        <f t="shared" ref="BC46" si="219">BF46</f>
        <v>0</v>
      </c>
      <c r="BD46" s="31">
        <v>0</v>
      </c>
      <c r="BE46" s="31">
        <v>0</v>
      </c>
      <c r="BF46" s="33">
        <v>0</v>
      </c>
      <c r="BG46" s="31">
        <v>0</v>
      </c>
    </row>
    <row r="47" spans="1:59" ht="47.25" x14ac:dyDescent="0.25">
      <c r="A47" s="9" t="s">
        <v>127</v>
      </c>
      <c r="B47" s="83" t="s">
        <v>128</v>
      </c>
      <c r="C47" s="42" t="s">
        <v>21</v>
      </c>
      <c r="D47" s="42" t="s">
        <v>49</v>
      </c>
      <c r="E47" s="17">
        <f t="shared" si="69"/>
        <v>25950</v>
      </c>
      <c r="F47" s="32">
        <f t="shared" ref="F47" si="220">K47+P47+U47+Z47+AE47+AJ47+AO47+AT47+AY47+BD47</f>
        <v>0</v>
      </c>
      <c r="G47" s="32">
        <f t="shared" si="193"/>
        <v>0</v>
      </c>
      <c r="H47" s="17">
        <f t="shared" si="193"/>
        <v>25690.5</v>
      </c>
      <c r="I47" s="32">
        <f t="shared" si="80"/>
        <v>259.5</v>
      </c>
      <c r="J47" s="10">
        <f t="shared" ref="J47" si="221">M47</f>
        <v>0</v>
      </c>
      <c r="K47" s="31">
        <v>0</v>
      </c>
      <c r="L47" s="31">
        <v>0</v>
      </c>
      <c r="M47" s="33">
        <v>0</v>
      </c>
      <c r="N47" s="31">
        <v>0</v>
      </c>
      <c r="O47" s="10">
        <f t="shared" ref="O47" si="222">R47</f>
        <v>0</v>
      </c>
      <c r="P47" s="31">
        <v>0</v>
      </c>
      <c r="Q47" s="31">
        <v>0</v>
      </c>
      <c r="R47" s="33">
        <v>0</v>
      </c>
      <c r="S47" s="31">
        <v>0</v>
      </c>
      <c r="T47" s="10">
        <f t="shared" ref="T47" si="223">W47</f>
        <v>0</v>
      </c>
      <c r="U47" s="31">
        <v>0</v>
      </c>
      <c r="V47" s="34">
        <v>0</v>
      </c>
      <c r="W47" s="41">
        <f t="shared" si="214"/>
        <v>0</v>
      </c>
      <c r="X47" s="35">
        <v>0</v>
      </c>
      <c r="Y47" s="18">
        <f>AB47+AC47</f>
        <v>25950</v>
      </c>
      <c r="Z47" s="31">
        <v>0</v>
      </c>
      <c r="AA47" s="31">
        <v>0</v>
      </c>
      <c r="AB47" s="19">
        <v>25690.5</v>
      </c>
      <c r="AC47" s="17">
        <v>259.5</v>
      </c>
      <c r="AD47" s="10">
        <f t="shared" si="205"/>
        <v>0</v>
      </c>
      <c r="AE47" s="31">
        <v>0</v>
      </c>
      <c r="AF47" s="31">
        <v>0</v>
      </c>
      <c r="AG47" s="33">
        <v>0</v>
      </c>
      <c r="AH47" s="31">
        <v>0</v>
      </c>
      <c r="AI47" s="10">
        <f t="shared" si="81"/>
        <v>0</v>
      </c>
      <c r="AJ47" s="31">
        <v>0</v>
      </c>
      <c r="AK47" s="31">
        <v>0</v>
      </c>
      <c r="AL47" s="33">
        <v>0</v>
      </c>
      <c r="AM47" s="31">
        <v>0</v>
      </c>
      <c r="AN47" s="10">
        <f t="shared" ref="AN47" si="224">AQ47</f>
        <v>0</v>
      </c>
      <c r="AO47" s="31">
        <v>0</v>
      </c>
      <c r="AP47" s="31">
        <v>0</v>
      </c>
      <c r="AQ47" s="33">
        <v>0</v>
      </c>
      <c r="AR47" s="31">
        <v>0</v>
      </c>
      <c r="AS47" s="10">
        <f t="shared" ref="AS47" si="225">AV47</f>
        <v>0</v>
      </c>
      <c r="AT47" s="31">
        <v>0</v>
      </c>
      <c r="AU47" s="31">
        <v>0</v>
      </c>
      <c r="AV47" s="33">
        <v>0</v>
      </c>
      <c r="AW47" s="31">
        <v>0</v>
      </c>
      <c r="AX47" s="10">
        <f t="shared" ref="AX47" si="226">BA47</f>
        <v>0</v>
      </c>
      <c r="AY47" s="31">
        <v>0</v>
      </c>
      <c r="AZ47" s="31">
        <v>0</v>
      </c>
      <c r="BA47" s="33">
        <v>0</v>
      </c>
      <c r="BB47" s="31">
        <v>0</v>
      </c>
      <c r="BC47" s="10">
        <f t="shared" ref="BC47" si="227">BF47</f>
        <v>0</v>
      </c>
      <c r="BD47" s="31">
        <v>0</v>
      </c>
      <c r="BE47" s="31">
        <v>0</v>
      </c>
      <c r="BF47" s="33">
        <v>0</v>
      </c>
      <c r="BG47" s="31">
        <v>0</v>
      </c>
    </row>
    <row r="48" spans="1:59" ht="78.75" x14ac:dyDescent="0.25">
      <c r="A48" s="9" t="s">
        <v>133</v>
      </c>
      <c r="B48" s="83" t="s">
        <v>134</v>
      </c>
      <c r="C48" s="42" t="s">
        <v>21</v>
      </c>
      <c r="D48" s="42" t="s">
        <v>49</v>
      </c>
      <c r="E48" s="17">
        <f t="shared" si="69"/>
        <v>3520</v>
      </c>
      <c r="F48" s="32">
        <f t="shared" ref="F48" si="228">K48+P48+U48+Z48+AE48+AJ48+AO48+AT48+AY48+BD48</f>
        <v>0</v>
      </c>
      <c r="G48" s="32">
        <f t="shared" si="193"/>
        <v>0</v>
      </c>
      <c r="H48" s="17">
        <f t="shared" si="193"/>
        <v>3484.8</v>
      </c>
      <c r="I48" s="32">
        <f t="shared" si="80"/>
        <v>35.200000000000003</v>
      </c>
      <c r="J48" s="10">
        <f t="shared" ref="J48" si="229">M48</f>
        <v>0</v>
      </c>
      <c r="K48" s="31">
        <v>0</v>
      </c>
      <c r="L48" s="31">
        <v>0</v>
      </c>
      <c r="M48" s="33">
        <v>0</v>
      </c>
      <c r="N48" s="31">
        <v>0</v>
      </c>
      <c r="O48" s="10">
        <f t="shared" ref="O48" si="230">R48</f>
        <v>0</v>
      </c>
      <c r="P48" s="31">
        <v>0</v>
      </c>
      <c r="Q48" s="31">
        <v>0</v>
      </c>
      <c r="R48" s="33">
        <v>0</v>
      </c>
      <c r="S48" s="31">
        <v>0</v>
      </c>
      <c r="T48" s="10">
        <f t="shared" ref="T48" si="231">W48</f>
        <v>0</v>
      </c>
      <c r="U48" s="31">
        <v>0</v>
      </c>
      <c r="V48" s="34">
        <v>0</v>
      </c>
      <c r="W48" s="41">
        <f t="shared" si="214"/>
        <v>0</v>
      </c>
      <c r="X48" s="35">
        <v>0</v>
      </c>
      <c r="Y48" s="18">
        <f t="shared" ref="Y48:Y51" si="232">AB48+AC48</f>
        <v>3520</v>
      </c>
      <c r="Z48" s="31">
        <v>0</v>
      </c>
      <c r="AA48" s="31">
        <v>0</v>
      </c>
      <c r="AB48" s="19">
        <v>3484.8</v>
      </c>
      <c r="AC48" s="17">
        <v>35.200000000000003</v>
      </c>
      <c r="AD48" s="10">
        <f t="shared" si="205"/>
        <v>0</v>
      </c>
      <c r="AE48" s="31">
        <v>0</v>
      </c>
      <c r="AF48" s="31">
        <v>0</v>
      </c>
      <c r="AG48" s="33">
        <v>0</v>
      </c>
      <c r="AH48" s="31">
        <v>0</v>
      </c>
      <c r="AI48" s="10">
        <f t="shared" si="81"/>
        <v>0</v>
      </c>
      <c r="AJ48" s="31">
        <v>0</v>
      </c>
      <c r="AK48" s="31">
        <v>0</v>
      </c>
      <c r="AL48" s="33">
        <v>0</v>
      </c>
      <c r="AM48" s="31">
        <v>0</v>
      </c>
      <c r="AN48" s="10">
        <f t="shared" ref="AN48" si="233">AQ48</f>
        <v>0</v>
      </c>
      <c r="AO48" s="31">
        <v>0</v>
      </c>
      <c r="AP48" s="31">
        <v>0</v>
      </c>
      <c r="AQ48" s="33">
        <v>0</v>
      </c>
      <c r="AR48" s="31">
        <v>0</v>
      </c>
      <c r="AS48" s="10">
        <f t="shared" ref="AS48" si="234">AV48</f>
        <v>0</v>
      </c>
      <c r="AT48" s="31">
        <v>0</v>
      </c>
      <c r="AU48" s="31">
        <v>0</v>
      </c>
      <c r="AV48" s="33">
        <v>0</v>
      </c>
      <c r="AW48" s="31">
        <v>0</v>
      </c>
      <c r="AX48" s="10">
        <f t="shared" ref="AX48" si="235">BA48</f>
        <v>0</v>
      </c>
      <c r="AY48" s="31">
        <v>0</v>
      </c>
      <c r="AZ48" s="31">
        <v>0</v>
      </c>
      <c r="BA48" s="33">
        <v>0</v>
      </c>
      <c r="BB48" s="31">
        <v>0</v>
      </c>
      <c r="BC48" s="10">
        <f t="shared" ref="BC48" si="236">BF48</f>
        <v>0</v>
      </c>
      <c r="BD48" s="31">
        <v>0</v>
      </c>
      <c r="BE48" s="31">
        <v>0</v>
      </c>
      <c r="BF48" s="33">
        <v>0</v>
      </c>
      <c r="BG48" s="31">
        <v>0</v>
      </c>
    </row>
    <row r="49" spans="1:59" ht="78.75" x14ac:dyDescent="0.25">
      <c r="A49" s="9" t="s">
        <v>136</v>
      </c>
      <c r="B49" s="83" t="s">
        <v>135</v>
      </c>
      <c r="C49" s="42" t="s">
        <v>21</v>
      </c>
      <c r="D49" s="42" t="s">
        <v>49</v>
      </c>
      <c r="E49" s="17">
        <f t="shared" si="69"/>
        <v>8200</v>
      </c>
      <c r="F49" s="32">
        <f t="shared" ref="F49" si="237">K49+P49+U49+Z49+AE49+AJ49+AO49+AT49+AY49+BD49</f>
        <v>0</v>
      </c>
      <c r="G49" s="32">
        <f t="shared" si="193"/>
        <v>0</v>
      </c>
      <c r="H49" s="17">
        <f t="shared" si="193"/>
        <v>7790</v>
      </c>
      <c r="I49" s="32">
        <f t="shared" si="80"/>
        <v>410</v>
      </c>
      <c r="J49" s="10">
        <f t="shared" ref="J49" si="238">M49</f>
        <v>0</v>
      </c>
      <c r="K49" s="31">
        <v>0</v>
      </c>
      <c r="L49" s="31">
        <v>0</v>
      </c>
      <c r="M49" s="33">
        <v>0</v>
      </c>
      <c r="N49" s="31">
        <v>0</v>
      </c>
      <c r="O49" s="10">
        <f t="shared" ref="O49" si="239">R49</f>
        <v>0</v>
      </c>
      <c r="P49" s="31">
        <v>0</v>
      </c>
      <c r="Q49" s="31">
        <v>0</v>
      </c>
      <c r="R49" s="33">
        <v>0</v>
      </c>
      <c r="S49" s="31">
        <v>0</v>
      </c>
      <c r="T49" s="10">
        <f t="shared" ref="T49" si="240">W49</f>
        <v>0</v>
      </c>
      <c r="U49" s="31">
        <v>0</v>
      </c>
      <c r="V49" s="34">
        <v>0</v>
      </c>
      <c r="W49" s="41">
        <f t="shared" si="214"/>
        <v>0</v>
      </c>
      <c r="X49" s="35">
        <v>0</v>
      </c>
      <c r="Y49" s="18">
        <f t="shared" si="232"/>
        <v>0</v>
      </c>
      <c r="Z49" s="31">
        <v>0</v>
      </c>
      <c r="AA49" s="31">
        <v>0</v>
      </c>
      <c r="AB49" s="19">
        <f>8118-8118</f>
        <v>0</v>
      </c>
      <c r="AC49" s="17">
        <f>82-82</f>
        <v>0</v>
      </c>
      <c r="AD49" s="10">
        <f t="shared" si="205"/>
        <v>8200</v>
      </c>
      <c r="AE49" s="31">
        <v>0</v>
      </c>
      <c r="AF49" s="31">
        <v>0</v>
      </c>
      <c r="AG49" s="33">
        <v>7790</v>
      </c>
      <c r="AH49" s="32">
        <v>410</v>
      </c>
      <c r="AI49" s="10">
        <f>AK49+AL49+AM49</f>
        <v>0</v>
      </c>
      <c r="AJ49" s="31">
        <v>0</v>
      </c>
      <c r="AK49" s="31">
        <v>0</v>
      </c>
      <c r="AL49" s="33">
        <v>0</v>
      </c>
      <c r="AM49" s="31">
        <v>0</v>
      </c>
      <c r="AN49" s="10">
        <f t="shared" ref="AN49" si="241">AQ49</f>
        <v>0</v>
      </c>
      <c r="AO49" s="31">
        <v>0</v>
      </c>
      <c r="AP49" s="31">
        <v>0</v>
      </c>
      <c r="AQ49" s="33">
        <v>0</v>
      </c>
      <c r="AR49" s="31">
        <v>0</v>
      </c>
      <c r="AS49" s="10">
        <f t="shared" ref="AS49" si="242">AV49</f>
        <v>0</v>
      </c>
      <c r="AT49" s="31">
        <v>0</v>
      </c>
      <c r="AU49" s="31">
        <v>0</v>
      </c>
      <c r="AV49" s="33">
        <v>0</v>
      </c>
      <c r="AW49" s="31">
        <v>0</v>
      </c>
      <c r="AX49" s="10">
        <f t="shared" ref="AX49" si="243">BA49</f>
        <v>0</v>
      </c>
      <c r="AY49" s="31">
        <v>0</v>
      </c>
      <c r="AZ49" s="31">
        <v>0</v>
      </c>
      <c r="BA49" s="33">
        <v>0</v>
      </c>
      <c r="BB49" s="31">
        <v>0</v>
      </c>
      <c r="BC49" s="10">
        <f t="shared" ref="BC49" si="244">BF49</f>
        <v>0</v>
      </c>
      <c r="BD49" s="31">
        <v>0</v>
      </c>
      <c r="BE49" s="31">
        <v>0</v>
      </c>
      <c r="BF49" s="33">
        <v>0</v>
      </c>
      <c r="BG49" s="31">
        <v>0</v>
      </c>
    </row>
    <row r="50" spans="1:59" ht="47.25" x14ac:dyDescent="0.25">
      <c r="A50" s="9" t="s">
        <v>137</v>
      </c>
      <c r="B50" s="83" t="s">
        <v>138</v>
      </c>
      <c r="C50" s="42" t="s">
        <v>21</v>
      </c>
      <c r="D50" s="42" t="s">
        <v>49</v>
      </c>
      <c r="E50" s="17">
        <f t="shared" si="69"/>
        <v>5286.2</v>
      </c>
      <c r="F50" s="32">
        <f t="shared" ref="F50:F51" si="245">K50+P50+U50+Z50+AE50+AJ50+AO50+AT50+AY50+BD50</f>
        <v>0</v>
      </c>
      <c r="G50" s="32">
        <f t="shared" si="193"/>
        <v>0</v>
      </c>
      <c r="H50" s="17">
        <f t="shared" si="193"/>
        <v>5233.3</v>
      </c>
      <c r="I50" s="32">
        <f t="shared" si="80"/>
        <v>52.9</v>
      </c>
      <c r="J50" s="10">
        <f t="shared" ref="J50:J51" si="246">M50</f>
        <v>0</v>
      </c>
      <c r="K50" s="31">
        <v>0</v>
      </c>
      <c r="L50" s="31">
        <v>0</v>
      </c>
      <c r="M50" s="33">
        <v>0</v>
      </c>
      <c r="N50" s="31">
        <v>0</v>
      </c>
      <c r="O50" s="10">
        <f t="shared" ref="O50:O51" si="247">R50</f>
        <v>0</v>
      </c>
      <c r="P50" s="31">
        <v>0</v>
      </c>
      <c r="Q50" s="31">
        <v>0</v>
      </c>
      <c r="R50" s="33">
        <v>0</v>
      </c>
      <c r="S50" s="31">
        <v>0</v>
      </c>
      <c r="T50" s="10">
        <f t="shared" ref="T50:T51" si="248">W50</f>
        <v>0</v>
      </c>
      <c r="U50" s="31">
        <v>0</v>
      </c>
      <c r="V50" s="34">
        <v>0</v>
      </c>
      <c r="W50" s="41">
        <f t="shared" si="214"/>
        <v>0</v>
      </c>
      <c r="X50" s="35">
        <v>0</v>
      </c>
      <c r="Y50" s="10">
        <f t="shared" si="232"/>
        <v>0</v>
      </c>
      <c r="Z50" s="31">
        <v>0</v>
      </c>
      <c r="AA50" s="31">
        <v>0</v>
      </c>
      <c r="AB50" s="19">
        <v>0</v>
      </c>
      <c r="AC50" s="32">
        <v>0</v>
      </c>
      <c r="AD50" s="10">
        <f t="shared" si="205"/>
        <v>0</v>
      </c>
      <c r="AE50" s="31">
        <v>0</v>
      </c>
      <c r="AF50" s="31">
        <v>0</v>
      </c>
      <c r="AG50" s="33">
        <v>0</v>
      </c>
      <c r="AH50" s="31">
        <v>0</v>
      </c>
      <c r="AI50" s="10">
        <f t="shared" si="81"/>
        <v>5286.2</v>
      </c>
      <c r="AJ50" s="31">
        <v>0</v>
      </c>
      <c r="AK50" s="31">
        <v>0</v>
      </c>
      <c r="AL50" s="19">
        <v>5233.3</v>
      </c>
      <c r="AM50" s="17">
        <v>52.9</v>
      </c>
      <c r="AN50" s="10">
        <f t="shared" ref="AN50:AN51" si="249">AQ50</f>
        <v>0</v>
      </c>
      <c r="AO50" s="31">
        <v>0</v>
      </c>
      <c r="AP50" s="31">
        <v>0</v>
      </c>
      <c r="AQ50" s="33">
        <v>0</v>
      </c>
      <c r="AR50" s="31">
        <v>0</v>
      </c>
      <c r="AS50" s="10">
        <f t="shared" ref="AS50:AS51" si="250">AV50</f>
        <v>0</v>
      </c>
      <c r="AT50" s="31">
        <v>0</v>
      </c>
      <c r="AU50" s="31">
        <v>0</v>
      </c>
      <c r="AV50" s="33">
        <v>0</v>
      </c>
      <c r="AW50" s="31">
        <v>0</v>
      </c>
      <c r="AX50" s="10">
        <f t="shared" ref="AX50:AX51" si="251">BA50</f>
        <v>0</v>
      </c>
      <c r="AY50" s="31">
        <v>0</v>
      </c>
      <c r="AZ50" s="31">
        <v>0</v>
      </c>
      <c r="BA50" s="33">
        <v>0</v>
      </c>
      <c r="BB50" s="31">
        <v>0</v>
      </c>
      <c r="BC50" s="10">
        <f t="shared" ref="BC50:BC51" si="252">BF50</f>
        <v>0</v>
      </c>
      <c r="BD50" s="31">
        <v>0</v>
      </c>
      <c r="BE50" s="31">
        <v>0</v>
      </c>
      <c r="BF50" s="33">
        <v>0</v>
      </c>
      <c r="BG50" s="31">
        <v>0</v>
      </c>
    </row>
    <row r="51" spans="1:59" ht="47.25" x14ac:dyDescent="0.25">
      <c r="A51" s="9" t="s">
        <v>139</v>
      </c>
      <c r="B51" s="83" t="s">
        <v>140</v>
      </c>
      <c r="C51" s="42" t="s">
        <v>21</v>
      </c>
      <c r="D51" s="42" t="s">
        <v>49</v>
      </c>
      <c r="E51" s="17">
        <f t="shared" si="69"/>
        <v>19849.599999999999</v>
      </c>
      <c r="F51" s="32">
        <f t="shared" si="245"/>
        <v>0</v>
      </c>
      <c r="G51" s="32">
        <f t="shared" si="193"/>
        <v>0</v>
      </c>
      <c r="H51" s="17">
        <f t="shared" si="193"/>
        <v>16541.3</v>
      </c>
      <c r="I51" s="32">
        <f t="shared" si="80"/>
        <v>3308.3</v>
      </c>
      <c r="J51" s="10">
        <f t="shared" si="246"/>
        <v>0</v>
      </c>
      <c r="K51" s="31">
        <v>0</v>
      </c>
      <c r="L51" s="31">
        <v>0</v>
      </c>
      <c r="M51" s="33">
        <v>0</v>
      </c>
      <c r="N51" s="31">
        <v>0</v>
      </c>
      <c r="O51" s="10">
        <f t="shared" si="247"/>
        <v>0</v>
      </c>
      <c r="P51" s="31">
        <v>0</v>
      </c>
      <c r="Q51" s="31">
        <v>0</v>
      </c>
      <c r="R51" s="33">
        <v>0</v>
      </c>
      <c r="S51" s="31">
        <v>0</v>
      </c>
      <c r="T51" s="10">
        <f t="shared" si="248"/>
        <v>0</v>
      </c>
      <c r="U51" s="31">
        <v>0</v>
      </c>
      <c r="V51" s="34">
        <v>0</v>
      </c>
      <c r="W51" s="41">
        <f t="shared" si="214"/>
        <v>0</v>
      </c>
      <c r="X51" s="35">
        <v>0</v>
      </c>
      <c r="Y51" s="10">
        <f t="shared" si="232"/>
        <v>0</v>
      </c>
      <c r="Z51" s="31">
        <v>0</v>
      </c>
      <c r="AA51" s="31">
        <v>0</v>
      </c>
      <c r="AB51" s="19">
        <f>15912.4-15912.4</f>
        <v>0</v>
      </c>
      <c r="AC51" s="32">
        <f>3182.5-3182.5</f>
        <v>0</v>
      </c>
      <c r="AD51" s="10">
        <f t="shared" si="205"/>
        <v>19849.599999999999</v>
      </c>
      <c r="AE51" s="31">
        <v>0</v>
      </c>
      <c r="AF51" s="31">
        <v>0</v>
      </c>
      <c r="AG51" s="19">
        <v>16541.3</v>
      </c>
      <c r="AH51" s="17">
        <v>3308.3</v>
      </c>
      <c r="AI51" s="10">
        <f>AK51+AL51+AM51</f>
        <v>0</v>
      </c>
      <c r="AJ51" s="31">
        <v>0</v>
      </c>
      <c r="AK51" s="31">
        <v>0</v>
      </c>
      <c r="AL51" s="33">
        <v>0</v>
      </c>
      <c r="AM51" s="31">
        <v>0</v>
      </c>
      <c r="AN51" s="10">
        <f t="shared" si="249"/>
        <v>0</v>
      </c>
      <c r="AO51" s="31">
        <v>0</v>
      </c>
      <c r="AP51" s="31">
        <v>0</v>
      </c>
      <c r="AQ51" s="33">
        <v>0</v>
      </c>
      <c r="AR51" s="31">
        <v>0</v>
      </c>
      <c r="AS51" s="10">
        <f t="shared" si="250"/>
        <v>0</v>
      </c>
      <c r="AT51" s="31">
        <v>0</v>
      </c>
      <c r="AU51" s="31">
        <v>0</v>
      </c>
      <c r="AV51" s="33">
        <v>0</v>
      </c>
      <c r="AW51" s="31">
        <v>0</v>
      </c>
      <c r="AX51" s="10">
        <f t="shared" si="251"/>
        <v>0</v>
      </c>
      <c r="AY51" s="31">
        <v>0</v>
      </c>
      <c r="AZ51" s="31">
        <v>0</v>
      </c>
      <c r="BA51" s="33">
        <v>0</v>
      </c>
      <c r="BB51" s="31">
        <v>0</v>
      </c>
      <c r="BC51" s="10">
        <f t="shared" si="252"/>
        <v>0</v>
      </c>
      <c r="BD51" s="31">
        <v>0</v>
      </c>
      <c r="BE51" s="31">
        <v>0</v>
      </c>
      <c r="BF51" s="33">
        <v>0</v>
      </c>
      <c r="BG51" s="31">
        <v>0</v>
      </c>
    </row>
    <row r="52" spans="1:59" ht="63" x14ac:dyDescent="0.25">
      <c r="A52" s="9" t="s">
        <v>143</v>
      </c>
      <c r="B52" s="83" t="s">
        <v>144</v>
      </c>
      <c r="C52" s="42" t="s">
        <v>21</v>
      </c>
      <c r="D52" s="42" t="s">
        <v>49</v>
      </c>
      <c r="E52" s="17">
        <f t="shared" si="69"/>
        <v>3482.6</v>
      </c>
      <c r="F52" s="32">
        <f t="shared" ref="F52" si="253">K52+P52+U52+Z52+AE52+AJ52+AO52+AT52+AY52+BD52</f>
        <v>0</v>
      </c>
      <c r="G52" s="32">
        <f t="shared" si="193"/>
        <v>0</v>
      </c>
      <c r="H52" s="17">
        <f t="shared" si="193"/>
        <v>3308.4</v>
      </c>
      <c r="I52" s="32">
        <f t="shared" si="80"/>
        <v>174.2</v>
      </c>
      <c r="J52" s="10">
        <f t="shared" ref="J52" si="254">M52</f>
        <v>0</v>
      </c>
      <c r="K52" s="31">
        <v>0</v>
      </c>
      <c r="L52" s="31">
        <v>0</v>
      </c>
      <c r="M52" s="33">
        <v>0</v>
      </c>
      <c r="N52" s="31">
        <v>0</v>
      </c>
      <c r="O52" s="10">
        <f t="shared" ref="O52" si="255">R52</f>
        <v>0</v>
      </c>
      <c r="P52" s="31">
        <v>0</v>
      </c>
      <c r="Q52" s="31">
        <v>0</v>
      </c>
      <c r="R52" s="33">
        <v>0</v>
      </c>
      <c r="S52" s="31">
        <v>0</v>
      </c>
      <c r="T52" s="10">
        <f t="shared" ref="T52" si="256">W52</f>
        <v>0</v>
      </c>
      <c r="U52" s="31">
        <v>0</v>
      </c>
      <c r="V52" s="34">
        <v>0</v>
      </c>
      <c r="W52" s="41">
        <f t="shared" si="214"/>
        <v>0</v>
      </c>
      <c r="X52" s="35">
        <v>0</v>
      </c>
      <c r="Y52" s="18">
        <f t="shared" ref="Y52" si="257">AB52+AC52</f>
        <v>0</v>
      </c>
      <c r="Z52" s="31">
        <v>0</v>
      </c>
      <c r="AA52" s="31">
        <v>0</v>
      </c>
      <c r="AB52" s="19">
        <f>3302.4-3302.4</f>
        <v>0</v>
      </c>
      <c r="AC52" s="17">
        <f>33.4-33.4</f>
        <v>0</v>
      </c>
      <c r="AD52" s="10">
        <f t="shared" si="205"/>
        <v>3482.6</v>
      </c>
      <c r="AE52" s="31">
        <v>0</v>
      </c>
      <c r="AF52" s="31">
        <v>0</v>
      </c>
      <c r="AG52" s="33">
        <v>3308.4</v>
      </c>
      <c r="AH52" s="32">
        <v>174.2</v>
      </c>
      <c r="AI52" s="10">
        <f t="shared" si="81"/>
        <v>0</v>
      </c>
      <c r="AJ52" s="31">
        <v>0</v>
      </c>
      <c r="AK52" s="31">
        <v>0</v>
      </c>
      <c r="AL52" s="33">
        <v>0</v>
      </c>
      <c r="AM52" s="31">
        <v>0</v>
      </c>
      <c r="AN52" s="10">
        <f t="shared" ref="AN52" si="258">AQ52</f>
        <v>0</v>
      </c>
      <c r="AO52" s="31">
        <v>0</v>
      </c>
      <c r="AP52" s="31">
        <v>0</v>
      </c>
      <c r="AQ52" s="33">
        <v>0</v>
      </c>
      <c r="AR52" s="31">
        <v>0</v>
      </c>
      <c r="AS52" s="10">
        <f t="shared" ref="AS52" si="259">AV52</f>
        <v>0</v>
      </c>
      <c r="AT52" s="31">
        <v>0</v>
      </c>
      <c r="AU52" s="31">
        <v>0</v>
      </c>
      <c r="AV52" s="33">
        <v>0</v>
      </c>
      <c r="AW52" s="31">
        <v>0</v>
      </c>
      <c r="AX52" s="10">
        <f t="shared" ref="AX52" si="260">BA52</f>
        <v>0</v>
      </c>
      <c r="AY52" s="31">
        <v>0</v>
      </c>
      <c r="AZ52" s="31">
        <v>0</v>
      </c>
      <c r="BA52" s="33">
        <v>0</v>
      </c>
      <c r="BB52" s="31">
        <v>0</v>
      </c>
      <c r="BC52" s="10">
        <f t="shared" ref="BC52" si="261">BF52</f>
        <v>0</v>
      </c>
      <c r="BD52" s="31">
        <v>0</v>
      </c>
      <c r="BE52" s="31">
        <v>0</v>
      </c>
      <c r="BF52" s="33">
        <v>0</v>
      </c>
      <c r="BG52" s="31">
        <v>0</v>
      </c>
    </row>
    <row r="53" spans="1:59" ht="78.75" x14ac:dyDescent="0.25">
      <c r="A53" s="9" t="s">
        <v>145</v>
      </c>
      <c r="B53" s="42" t="s">
        <v>197</v>
      </c>
      <c r="C53" s="42" t="s">
        <v>21</v>
      </c>
      <c r="D53" s="42" t="s">
        <v>54</v>
      </c>
      <c r="E53" s="17">
        <f t="shared" si="69"/>
        <v>208.8</v>
      </c>
      <c r="F53" s="32">
        <f t="shared" ref="F53:F56" si="262">K53+P53+U53+Z53+AE53+AJ53+AO53+AT53+AY53+BD53</f>
        <v>0</v>
      </c>
      <c r="G53" s="32">
        <f t="shared" si="193"/>
        <v>0</v>
      </c>
      <c r="H53" s="17">
        <f t="shared" si="193"/>
        <v>208.8</v>
      </c>
      <c r="I53" s="32">
        <f t="shared" si="80"/>
        <v>0</v>
      </c>
      <c r="J53" s="10">
        <f t="shared" ref="J53:J56" si="263">M53</f>
        <v>0</v>
      </c>
      <c r="K53" s="31">
        <v>0</v>
      </c>
      <c r="L53" s="31">
        <v>0</v>
      </c>
      <c r="M53" s="33">
        <v>0</v>
      </c>
      <c r="N53" s="31">
        <v>0</v>
      </c>
      <c r="O53" s="10">
        <f t="shared" ref="O53:O56" si="264">R53</f>
        <v>0</v>
      </c>
      <c r="P53" s="31">
        <v>0</v>
      </c>
      <c r="Q53" s="31">
        <v>0</v>
      </c>
      <c r="R53" s="33">
        <v>0</v>
      </c>
      <c r="S53" s="31">
        <v>0</v>
      </c>
      <c r="T53" s="10">
        <f t="shared" ref="T53:T56" si="265">W53</f>
        <v>0</v>
      </c>
      <c r="U53" s="31">
        <v>0</v>
      </c>
      <c r="V53" s="34">
        <v>0</v>
      </c>
      <c r="W53" s="41">
        <f t="shared" si="214"/>
        <v>0</v>
      </c>
      <c r="X53" s="35">
        <v>0</v>
      </c>
      <c r="Y53" s="18">
        <f t="shared" ref="Y53:Y56" si="266">AB53+AC53+AA53</f>
        <v>0</v>
      </c>
      <c r="Z53" s="31">
        <v>0</v>
      </c>
      <c r="AA53" s="91">
        <v>0</v>
      </c>
      <c r="AB53" s="43">
        <f>200-200</f>
        <v>0</v>
      </c>
      <c r="AC53" s="92">
        <v>0</v>
      </c>
      <c r="AD53" s="10">
        <f t="shared" si="205"/>
        <v>208.8</v>
      </c>
      <c r="AE53" s="31">
        <v>0</v>
      </c>
      <c r="AF53" s="31">
        <v>0</v>
      </c>
      <c r="AG53" s="33">
        <v>208.8</v>
      </c>
      <c r="AH53" s="31">
        <v>0</v>
      </c>
      <c r="AI53" s="10">
        <f t="shared" si="81"/>
        <v>0</v>
      </c>
      <c r="AJ53" s="31">
        <v>0</v>
      </c>
      <c r="AK53" s="31">
        <v>0</v>
      </c>
      <c r="AL53" s="33">
        <v>0</v>
      </c>
      <c r="AM53" s="31">
        <v>0</v>
      </c>
      <c r="AN53" s="10">
        <f t="shared" ref="AN53:AN56" si="267">AQ53</f>
        <v>0</v>
      </c>
      <c r="AO53" s="31">
        <v>0</v>
      </c>
      <c r="AP53" s="31">
        <v>0</v>
      </c>
      <c r="AQ53" s="33">
        <v>0</v>
      </c>
      <c r="AR53" s="31">
        <v>0</v>
      </c>
      <c r="AS53" s="10">
        <f t="shared" ref="AS53:AS56" si="268">AV53</f>
        <v>0</v>
      </c>
      <c r="AT53" s="31">
        <v>0</v>
      </c>
      <c r="AU53" s="31">
        <v>0</v>
      </c>
      <c r="AV53" s="33">
        <v>0</v>
      </c>
      <c r="AW53" s="31">
        <v>0</v>
      </c>
      <c r="AX53" s="10">
        <f t="shared" ref="AX53:AX56" si="269">BA53</f>
        <v>0</v>
      </c>
      <c r="AY53" s="31">
        <v>0</v>
      </c>
      <c r="AZ53" s="31">
        <v>0</v>
      </c>
      <c r="BA53" s="33">
        <v>0</v>
      </c>
      <c r="BB53" s="31">
        <v>0</v>
      </c>
      <c r="BC53" s="10">
        <f t="shared" ref="BC53:BC56" si="270">BF53</f>
        <v>0</v>
      </c>
      <c r="BD53" s="31">
        <v>0</v>
      </c>
      <c r="BE53" s="31">
        <v>0</v>
      </c>
      <c r="BF53" s="33">
        <v>0</v>
      </c>
      <c r="BG53" s="31">
        <v>0</v>
      </c>
    </row>
    <row r="54" spans="1:59" ht="78.75" x14ac:dyDescent="0.25">
      <c r="A54" s="9" t="s">
        <v>146</v>
      </c>
      <c r="B54" s="42" t="s">
        <v>198</v>
      </c>
      <c r="C54" s="42" t="s">
        <v>21</v>
      </c>
      <c r="D54" s="42" t="s">
        <v>54</v>
      </c>
      <c r="E54" s="17">
        <f t="shared" si="69"/>
        <v>140.9</v>
      </c>
      <c r="F54" s="32">
        <f t="shared" si="262"/>
        <v>0</v>
      </c>
      <c r="G54" s="32">
        <f t="shared" si="193"/>
        <v>0</v>
      </c>
      <c r="H54" s="17">
        <f t="shared" si="193"/>
        <v>140.9</v>
      </c>
      <c r="I54" s="32">
        <f t="shared" si="80"/>
        <v>0</v>
      </c>
      <c r="J54" s="10">
        <f t="shared" si="263"/>
        <v>0</v>
      </c>
      <c r="K54" s="31">
        <v>0</v>
      </c>
      <c r="L54" s="31">
        <v>0</v>
      </c>
      <c r="M54" s="33">
        <v>0</v>
      </c>
      <c r="N54" s="31">
        <v>0</v>
      </c>
      <c r="O54" s="10">
        <f t="shared" si="264"/>
        <v>0</v>
      </c>
      <c r="P54" s="31">
        <v>0</v>
      </c>
      <c r="Q54" s="31">
        <v>0</v>
      </c>
      <c r="R54" s="33">
        <v>0</v>
      </c>
      <c r="S54" s="31">
        <v>0</v>
      </c>
      <c r="T54" s="10">
        <f t="shared" si="265"/>
        <v>0</v>
      </c>
      <c r="U54" s="31">
        <v>0</v>
      </c>
      <c r="V54" s="34">
        <v>0</v>
      </c>
      <c r="W54" s="41">
        <f t="shared" si="214"/>
        <v>0</v>
      </c>
      <c r="X54" s="35">
        <v>0</v>
      </c>
      <c r="Y54" s="18">
        <f t="shared" si="266"/>
        <v>0</v>
      </c>
      <c r="Z54" s="31">
        <v>0</v>
      </c>
      <c r="AA54" s="91">
        <v>0</v>
      </c>
      <c r="AB54" s="43">
        <f>135-135</f>
        <v>0</v>
      </c>
      <c r="AC54" s="92">
        <v>0</v>
      </c>
      <c r="AD54" s="10">
        <f t="shared" si="205"/>
        <v>140.9</v>
      </c>
      <c r="AE54" s="31">
        <v>0</v>
      </c>
      <c r="AF54" s="31">
        <v>0</v>
      </c>
      <c r="AG54" s="33">
        <v>140.9</v>
      </c>
      <c r="AH54" s="31">
        <v>0</v>
      </c>
      <c r="AI54" s="10">
        <f t="shared" si="81"/>
        <v>0</v>
      </c>
      <c r="AJ54" s="31">
        <v>0</v>
      </c>
      <c r="AK54" s="31">
        <v>0</v>
      </c>
      <c r="AL54" s="33">
        <v>0</v>
      </c>
      <c r="AM54" s="31">
        <v>0</v>
      </c>
      <c r="AN54" s="10">
        <f t="shared" si="267"/>
        <v>0</v>
      </c>
      <c r="AO54" s="31">
        <v>0</v>
      </c>
      <c r="AP54" s="31">
        <v>0</v>
      </c>
      <c r="AQ54" s="33">
        <v>0</v>
      </c>
      <c r="AR54" s="31">
        <v>0</v>
      </c>
      <c r="AS54" s="10">
        <f t="shared" si="268"/>
        <v>0</v>
      </c>
      <c r="AT54" s="31">
        <v>0</v>
      </c>
      <c r="AU54" s="31">
        <v>0</v>
      </c>
      <c r="AV54" s="33">
        <v>0</v>
      </c>
      <c r="AW54" s="31">
        <v>0</v>
      </c>
      <c r="AX54" s="10">
        <f t="shared" si="269"/>
        <v>0</v>
      </c>
      <c r="AY54" s="31">
        <v>0</v>
      </c>
      <c r="AZ54" s="31">
        <v>0</v>
      </c>
      <c r="BA54" s="33">
        <v>0</v>
      </c>
      <c r="BB54" s="31">
        <v>0</v>
      </c>
      <c r="BC54" s="10">
        <f t="shared" si="270"/>
        <v>0</v>
      </c>
      <c r="BD54" s="31">
        <v>0</v>
      </c>
      <c r="BE54" s="31">
        <v>0</v>
      </c>
      <c r="BF54" s="33">
        <v>0</v>
      </c>
      <c r="BG54" s="31">
        <v>0</v>
      </c>
    </row>
    <row r="55" spans="1:59" ht="63" x14ac:dyDescent="0.25">
      <c r="A55" s="9" t="s">
        <v>147</v>
      </c>
      <c r="B55" s="42" t="s">
        <v>199</v>
      </c>
      <c r="C55" s="42" t="s">
        <v>21</v>
      </c>
      <c r="D55" s="42" t="s">
        <v>54</v>
      </c>
      <c r="E55" s="17">
        <f t="shared" si="69"/>
        <v>19.2</v>
      </c>
      <c r="F55" s="32">
        <f t="shared" si="262"/>
        <v>0</v>
      </c>
      <c r="G55" s="32">
        <f t="shared" si="193"/>
        <v>0</v>
      </c>
      <c r="H55" s="17">
        <f t="shared" si="193"/>
        <v>19.2</v>
      </c>
      <c r="I55" s="32">
        <f t="shared" si="80"/>
        <v>0</v>
      </c>
      <c r="J55" s="10">
        <f t="shared" si="263"/>
        <v>0</v>
      </c>
      <c r="K55" s="31">
        <v>0</v>
      </c>
      <c r="L55" s="31">
        <v>0</v>
      </c>
      <c r="M55" s="33">
        <v>0</v>
      </c>
      <c r="N55" s="31">
        <v>0</v>
      </c>
      <c r="O55" s="10">
        <f t="shared" si="264"/>
        <v>0</v>
      </c>
      <c r="P55" s="31">
        <v>0</v>
      </c>
      <c r="Q55" s="31">
        <v>0</v>
      </c>
      <c r="R55" s="33">
        <v>0</v>
      </c>
      <c r="S55" s="31">
        <v>0</v>
      </c>
      <c r="T55" s="10">
        <f t="shared" si="265"/>
        <v>0</v>
      </c>
      <c r="U55" s="31">
        <v>0</v>
      </c>
      <c r="V55" s="34">
        <v>0</v>
      </c>
      <c r="W55" s="41">
        <f t="shared" si="214"/>
        <v>0</v>
      </c>
      <c r="X55" s="35">
        <v>0</v>
      </c>
      <c r="Y55" s="18">
        <f t="shared" si="266"/>
        <v>19.2</v>
      </c>
      <c r="Z55" s="31">
        <v>0</v>
      </c>
      <c r="AA55" s="91">
        <v>0</v>
      </c>
      <c r="AB55" s="43">
        <v>19.2</v>
      </c>
      <c r="AC55" s="92">
        <v>0</v>
      </c>
      <c r="AD55" s="10">
        <f t="shared" si="205"/>
        <v>0</v>
      </c>
      <c r="AE55" s="31">
        <v>0</v>
      </c>
      <c r="AF55" s="31">
        <v>0</v>
      </c>
      <c r="AG55" s="33">
        <v>0</v>
      </c>
      <c r="AH55" s="31">
        <v>0</v>
      </c>
      <c r="AI55" s="10">
        <f t="shared" si="81"/>
        <v>0</v>
      </c>
      <c r="AJ55" s="31">
        <v>0</v>
      </c>
      <c r="AK55" s="31">
        <v>0</v>
      </c>
      <c r="AL55" s="33">
        <v>0</v>
      </c>
      <c r="AM55" s="31">
        <v>0</v>
      </c>
      <c r="AN55" s="10">
        <f t="shared" si="267"/>
        <v>0</v>
      </c>
      <c r="AO55" s="31">
        <v>0</v>
      </c>
      <c r="AP55" s="31">
        <v>0</v>
      </c>
      <c r="AQ55" s="33">
        <v>0</v>
      </c>
      <c r="AR55" s="31">
        <v>0</v>
      </c>
      <c r="AS55" s="10">
        <f t="shared" si="268"/>
        <v>0</v>
      </c>
      <c r="AT55" s="31">
        <v>0</v>
      </c>
      <c r="AU55" s="31">
        <v>0</v>
      </c>
      <c r="AV55" s="33">
        <v>0</v>
      </c>
      <c r="AW55" s="31">
        <v>0</v>
      </c>
      <c r="AX55" s="10">
        <f t="shared" si="269"/>
        <v>0</v>
      </c>
      <c r="AY55" s="31">
        <v>0</v>
      </c>
      <c r="AZ55" s="31">
        <v>0</v>
      </c>
      <c r="BA55" s="33">
        <v>0</v>
      </c>
      <c r="BB55" s="31">
        <v>0</v>
      </c>
      <c r="BC55" s="10">
        <f t="shared" si="270"/>
        <v>0</v>
      </c>
      <c r="BD55" s="31">
        <v>0</v>
      </c>
      <c r="BE55" s="31">
        <v>0</v>
      </c>
      <c r="BF55" s="33">
        <v>0</v>
      </c>
      <c r="BG55" s="31">
        <v>0</v>
      </c>
    </row>
    <row r="56" spans="1:59" ht="63" x14ac:dyDescent="0.25">
      <c r="A56" s="9" t="s">
        <v>148</v>
      </c>
      <c r="B56" s="42" t="s">
        <v>200</v>
      </c>
      <c r="C56" s="42" t="s">
        <v>21</v>
      </c>
      <c r="D56" s="42" t="s">
        <v>54</v>
      </c>
      <c r="E56" s="17">
        <f t="shared" si="69"/>
        <v>10</v>
      </c>
      <c r="F56" s="32">
        <f t="shared" si="262"/>
        <v>0</v>
      </c>
      <c r="G56" s="32">
        <f t="shared" si="193"/>
        <v>0</v>
      </c>
      <c r="H56" s="17">
        <f t="shared" si="193"/>
        <v>10</v>
      </c>
      <c r="I56" s="32">
        <f t="shared" si="80"/>
        <v>0</v>
      </c>
      <c r="J56" s="10">
        <f t="shared" si="263"/>
        <v>0</v>
      </c>
      <c r="K56" s="31">
        <v>0</v>
      </c>
      <c r="L56" s="31">
        <v>0</v>
      </c>
      <c r="M56" s="33">
        <v>0</v>
      </c>
      <c r="N56" s="31">
        <v>0</v>
      </c>
      <c r="O56" s="10">
        <f t="shared" si="264"/>
        <v>0</v>
      </c>
      <c r="P56" s="31">
        <v>0</v>
      </c>
      <c r="Q56" s="31">
        <v>0</v>
      </c>
      <c r="R56" s="33">
        <v>0</v>
      </c>
      <c r="S56" s="31">
        <v>0</v>
      </c>
      <c r="T56" s="10">
        <f t="shared" si="265"/>
        <v>0</v>
      </c>
      <c r="U56" s="31">
        <v>0</v>
      </c>
      <c r="V56" s="34">
        <v>0</v>
      </c>
      <c r="W56" s="41">
        <f t="shared" si="214"/>
        <v>0</v>
      </c>
      <c r="X56" s="35">
        <v>0</v>
      </c>
      <c r="Y56" s="18">
        <f t="shared" si="266"/>
        <v>10</v>
      </c>
      <c r="Z56" s="31">
        <v>0</v>
      </c>
      <c r="AA56" s="91">
        <v>0</v>
      </c>
      <c r="AB56" s="44">
        <v>10</v>
      </c>
      <c r="AC56" s="92">
        <v>0</v>
      </c>
      <c r="AD56" s="10">
        <f t="shared" si="205"/>
        <v>0</v>
      </c>
      <c r="AE56" s="31">
        <v>0</v>
      </c>
      <c r="AF56" s="31">
        <v>0</v>
      </c>
      <c r="AG56" s="33">
        <v>0</v>
      </c>
      <c r="AH56" s="31">
        <v>0</v>
      </c>
      <c r="AI56" s="10">
        <f>AK56+AL56+AM56</f>
        <v>0</v>
      </c>
      <c r="AJ56" s="31">
        <v>0</v>
      </c>
      <c r="AK56" s="31">
        <v>0</v>
      </c>
      <c r="AL56" s="33">
        <v>0</v>
      </c>
      <c r="AM56" s="31">
        <v>0</v>
      </c>
      <c r="AN56" s="10">
        <f t="shared" si="267"/>
        <v>0</v>
      </c>
      <c r="AO56" s="31">
        <v>0</v>
      </c>
      <c r="AP56" s="31">
        <v>0</v>
      </c>
      <c r="AQ56" s="33">
        <v>0</v>
      </c>
      <c r="AR56" s="31">
        <v>0</v>
      </c>
      <c r="AS56" s="10">
        <f t="shared" si="268"/>
        <v>0</v>
      </c>
      <c r="AT56" s="31">
        <v>0</v>
      </c>
      <c r="AU56" s="31">
        <v>0</v>
      </c>
      <c r="AV56" s="33">
        <v>0</v>
      </c>
      <c r="AW56" s="31">
        <v>0</v>
      </c>
      <c r="AX56" s="10">
        <f t="shared" si="269"/>
        <v>0</v>
      </c>
      <c r="AY56" s="31">
        <v>0</v>
      </c>
      <c r="AZ56" s="31">
        <v>0</v>
      </c>
      <c r="BA56" s="33">
        <v>0</v>
      </c>
      <c r="BB56" s="31">
        <v>0</v>
      </c>
      <c r="BC56" s="10">
        <f t="shared" si="270"/>
        <v>0</v>
      </c>
      <c r="BD56" s="31">
        <v>0</v>
      </c>
      <c r="BE56" s="31">
        <v>0</v>
      </c>
      <c r="BF56" s="33">
        <v>0</v>
      </c>
      <c r="BG56" s="31">
        <v>0</v>
      </c>
    </row>
    <row r="57" spans="1:59" ht="78.75" x14ac:dyDescent="0.25">
      <c r="A57" s="9" t="s">
        <v>149</v>
      </c>
      <c r="B57" s="40" t="s">
        <v>153</v>
      </c>
      <c r="C57" s="42" t="s">
        <v>21</v>
      </c>
      <c r="D57" s="42" t="s">
        <v>54</v>
      </c>
      <c r="E57" s="17">
        <f t="shared" si="69"/>
        <v>23</v>
      </c>
      <c r="F57" s="32">
        <f t="shared" ref="F57:H72" si="271">K57+P57+U57+Z57+AE57+AJ57+AO57+AT57+AY57+BD57</f>
        <v>0</v>
      </c>
      <c r="G57" s="32">
        <f t="shared" si="193"/>
        <v>0</v>
      </c>
      <c r="H57" s="17">
        <f t="shared" si="193"/>
        <v>23</v>
      </c>
      <c r="I57" s="32">
        <f t="shared" si="80"/>
        <v>0</v>
      </c>
      <c r="J57" s="10">
        <f t="shared" ref="J57:J60" si="272">M57</f>
        <v>0</v>
      </c>
      <c r="K57" s="31">
        <v>0</v>
      </c>
      <c r="L57" s="31">
        <v>0</v>
      </c>
      <c r="M57" s="33">
        <v>0</v>
      </c>
      <c r="N57" s="31">
        <v>0</v>
      </c>
      <c r="O57" s="10">
        <f t="shared" ref="O57:O60" si="273">R57</f>
        <v>0</v>
      </c>
      <c r="P57" s="31">
        <v>0</v>
      </c>
      <c r="Q57" s="31">
        <v>0</v>
      </c>
      <c r="R57" s="33">
        <v>0</v>
      </c>
      <c r="S57" s="31">
        <v>0</v>
      </c>
      <c r="T57" s="10">
        <f t="shared" ref="T57:T60" si="274">W57</f>
        <v>0</v>
      </c>
      <c r="U57" s="31">
        <v>0</v>
      </c>
      <c r="V57" s="34">
        <v>0</v>
      </c>
      <c r="W57" s="41">
        <f t="shared" si="214"/>
        <v>0</v>
      </c>
      <c r="X57" s="35">
        <v>0</v>
      </c>
      <c r="Y57" s="18">
        <f t="shared" ref="Y57:Y60" si="275">AB57+AC57+AA57</f>
        <v>23</v>
      </c>
      <c r="Z57" s="31">
        <v>0</v>
      </c>
      <c r="AA57" s="91">
        <v>0</v>
      </c>
      <c r="AB57" s="43">
        <v>23</v>
      </c>
      <c r="AC57" s="92">
        <v>0</v>
      </c>
      <c r="AD57" s="10">
        <f t="shared" si="205"/>
        <v>0</v>
      </c>
      <c r="AE57" s="31">
        <v>0</v>
      </c>
      <c r="AF57" s="31">
        <v>0</v>
      </c>
      <c r="AG57" s="33">
        <v>0</v>
      </c>
      <c r="AH57" s="31">
        <v>0</v>
      </c>
      <c r="AI57" s="10">
        <f t="shared" si="81"/>
        <v>0</v>
      </c>
      <c r="AJ57" s="31">
        <v>0</v>
      </c>
      <c r="AK57" s="31">
        <v>0</v>
      </c>
      <c r="AL57" s="33">
        <v>0</v>
      </c>
      <c r="AM57" s="31">
        <v>0</v>
      </c>
      <c r="AN57" s="10">
        <f t="shared" ref="AN57:AN60" si="276">AQ57</f>
        <v>0</v>
      </c>
      <c r="AO57" s="31">
        <v>0</v>
      </c>
      <c r="AP57" s="31">
        <v>0</v>
      </c>
      <c r="AQ57" s="33">
        <v>0</v>
      </c>
      <c r="AR57" s="31">
        <v>0</v>
      </c>
      <c r="AS57" s="10">
        <f t="shared" ref="AS57:AS60" si="277">AV57</f>
        <v>0</v>
      </c>
      <c r="AT57" s="31">
        <v>0</v>
      </c>
      <c r="AU57" s="31">
        <v>0</v>
      </c>
      <c r="AV57" s="33">
        <v>0</v>
      </c>
      <c r="AW57" s="31">
        <v>0</v>
      </c>
      <c r="AX57" s="10">
        <f t="shared" ref="AX57:AX60" si="278">BA57</f>
        <v>0</v>
      </c>
      <c r="AY57" s="31">
        <v>0</v>
      </c>
      <c r="AZ57" s="31">
        <v>0</v>
      </c>
      <c r="BA57" s="33">
        <v>0</v>
      </c>
      <c r="BB57" s="31">
        <v>0</v>
      </c>
      <c r="BC57" s="10">
        <f t="shared" ref="BC57:BC60" si="279">BF57</f>
        <v>0</v>
      </c>
      <c r="BD57" s="31">
        <v>0</v>
      </c>
      <c r="BE57" s="31">
        <v>0</v>
      </c>
      <c r="BF57" s="33">
        <v>0</v>
      </c>
      <c r="BG57" s="31">
        <v>0</v>
      </c>
    </row>
    <row r="58" spans="1:59" ht="78.75" x14ac:dyDescent="0.25">
      <c r="A58" s="9" t="s">
        <v>150</v>
      </c>
      <c r="B58" s="40" t="s">
        <v>154</v>
      </c>
      <c r="C58" s="42" t="s">
        <v>21</v>
      </c>
      <c r="D58" s="42" t="s">
        <v>54</v>
      </c>
      <c r="E58" s="17">
        <f t="shared" si="69"/>
        <v>79</v>
      </c>
      <c r="F58" s="32">
        <f t="shared" si="271"/>
        <v>0</v>
      </c>
      <c r="G58" s="32">
        <f t="shared" si="193"/>
        <v>0</v>
      </c>
      <c r="H58" s="17">
        <f t="shared" si="193"/>
        <v>79</v>
      </c>
      <c r="I58" s="32">
        <f t="shared" si="80"/>
        <v>0</v>
      </c>
      <c r="J58" s="10">
        <f t="shared" si="272"/>
        <v>0</v>
      </c>
      <c r="K58" s="31">
        <v>0</v>
      </c>
      <c r="L58" s="31">
        <v>0</v>
      </c>
      <c r="M58" s="33">
        <v>0</v>
      </c>
      <c r="N58" s="31">
        <v>0</v>
      </c>
      <c r="O58" s="10">
        <f t="shared" si="273"/>
        <v>0</v>
      </c>
      <c r="P58" s="31">
        <v>0</v>
      </c>
      <c r="Q58" s="31">
        <v>0</v>
      </c>
      <c r="R58" s="33">
        <v>0</v>
      </c>
      <c r="S58" s="31">
        <v>0</v>
      </c>
      <c r="T58" s="10">
        <f t="shared" si="274"/>
        <v>0</v>
      </c>
      <c r="U58" s="31">
        <v>0</v>
      </c>
      <c r="V58" s="34">
        <v>0</v>
      </c>
      <c r="W58" s="41">
        <f t="shared" si="214"/>
        <v>0</v>
      </c>
      <c r="X58" s="35">
        <v>0</v>
      </c>
      <c r="Y58" s="18">
        <f t="shared" si="275"/>
        <v>79</v>
      </c>
      <c r="Z58" s="31">
        <v>0</v>
      </c>
      <c r="AA58" s="91">
        <v>0</v>
      </c>
      <c r="AB58" s="43">
        <v>79</v>
      </c>
      <c r="AC58" s="92">
        <v>0</v>
      </c>
      <c r="AD58" s="10">
        <f t="shared" si="205"/>
        <v>0</v>
      </c>
      <c r="AE58" s="31">
        <v>0</v>
      </c>
      <c r="AF58" s="31">
        <v>0</v>
      </c>
      <c r="AG58" s="33">
        <v>0</v>
      </c>
      <c r="AH58" s="31">
        <v>0</v>
      </c>
      <c r="AI58" s="10">
        <f t="shared" si="81"/>
        <v>0</v>
      </c>
      <c r="AJ58" s="31">
        <v>0</v>
      </c>
      <c r="AK58" s="31">
        <v>0</v>
      </c>
      <c r="AL58" s="33">
        <v>0</v>
      </c>
      <c r="AM58" s="31">
        <v>0</v>
      </c>
      <c r="AN58" s="10">
        <f t="shared" si="276"/>
        <v>0</v>
      </c>
      <c r="AO58" s="31">
        <v>0</v>
      </c>
      <c r="AP58" s="31">
        <v>0</v>
      </c>
      <c r="AQ58" s="33">
        <v>0</v>
      </c>
      <c r="AR58" s="31">
        <v>0</v>
      </c>
      <c r="AS58" s="10">
        <f t="shared" si="277"/>
        <v>0</v>
      </c>
      <c r="AT58" s="31">
        <v>0</v>
      </c>
      <c r="AU58" s="31">
        <v>0</v>
      </c>
      <c r="AV58" s="33">
        <v>0</v>
      </c>
      <c r="AW58" s="31">
        <v>0</v>
      </c>
      <c r="AX58" s="10">
        <f t="shared" si="278"/>
        <v>0</v>
      </c>
      <c r="AY58" s="31">
        <v>0</v>
      </c>
      <c r="AZ58" s="31">
        <v>0</v>
      </c>
      <c r="BA58" s="33">
        <v>0</v>
      </c>
      <c r="BB58" s="31">
        <v>0</v>
      </c>
      <c r="BC58" s="10">
        <f t="shared" si="279"/>
        <v>0</v>
      </c>
      <c r="BD58" s="31">
        <v>0</v>
      </c>
      <c r="BE58" s="31">
        <v>0</v>
      </c>
      <c r="BF58" s="33">
        <v>0</v>
      </c>
      <c r="BG58" s="31">
        <v>0</v>
      </c>
    </row>
    <row r="59" spans="1:59" ht="63" x14ac:dyDescent="0.25">
      <c r="A59" s="9" t="s">
        <v>151</v>
      </c>
      <c r="B59" s="40" t="s">
        <v>155</v>
      </c>
      <c r="C59" s="42" t="s">
        <v>21</v>
      </c>
      <c r="D59" s="42" t="s">
        <v>54</v>
      </c>
      <c r="E59" s="17">
        <f t="shared" si="69"/>
        <v>600</v>
      </c>
      <c r="F59" s="32">
        <f t="shared" si="271"/>
        <v>0</v>
      </c>
      <c r="G59" s="32">
        <f t="shared" si="193"/>
        <v>0</v>
      </c>
      <c r="H59" s="17">
        <f t="shared" si="193"/>
        <v>600</v>
      </c>
      <c r="I59" s="32">
        <f t="shared" si="80"/>
        <v>0</v>
      </c>
      <c r="J59" s="10">
        <f t="shared" si="272"/>
        <v>0</v>
      </c>
      <c r="K59" s="31">
        <v>0</v>
      </c>
      <c r="L59" s="31">
        <v>0</v>
      </c>
      <c r="M59" s="33">
        <v>0</v>
      </c>
      <c r="N59" s="31">
        <v>0</v>
      </c>
      <c r="O59" s="10">
        <f t="shared" si="273"/>
        <v>0</v>
      </c>
      <c r="P59" s="31">
        <v>0</v>
      </c>
      <c r="Q59" s="31">
        <v>0</v>
      </c>
      <c r="R59" s="33">
        <v>0</v>
      </c>
      <c r="S59" s="31">
        <v>0</v>
      </c>
      <c r="T59" s="10">
        <f t="shared" si="274"/>
        <v>0</v>
      </c>
      <c r="U59" s="31">
        <v>0</v>
      </c>
      <c r="V59" s="34">
        <v>0</v>
      </c>
      <c r="W59" s="41">
        <f t="shared" si="214"/>
        <v>0</v>
      </c>
      <c r="X59" s="35">
        <v>0</v>
      </c>
      <c r="Y59" s="18">
        <f t="shared" si="275"/>
        <v>0</v>
      </c>
      <c r="Z59" s="31">
        <v>0</v>
      </c>
      <c r="AA59" s="91">
        <v>0</v>
      </c>
      <c r="AB59" s="43">
        <f>600-600</f>
        <v>0</v>
      </c>
      <c r="AC59" s="92">
        <v>0</v>
      </c>
      <c r="AD59" s="10">
        <f t="shared" si="205"/>
        <v>600</v>
      </c>
      <c r="AE59" s="31">
        <v>0</v>
      </c>
      <c r="AF59" s="31">
        <v>0</v>
      </c>
      <c r="AG59" s="33">
        <v>600</v>
      </c>
      <c r="AH59" s="31">
        <v>0</v>
      </c>
      <c r="AI59" s="10">
        <f t="shared" si="81"/>
        <v>0</v>
      </c>
      <c r="AJ59" s="31">
        <v>0</v>
      </c>
      <c r="AK59" s="31">
        <v>0</v>
      </c>
      <c r="AL59" s="33">
        <v>0</v>
      </c>
      <c r="AM59" s="31">
        <v>0</v>
      </c>
      <c r="AN59" s="10">
        <f t="shared" si="276"/>
        <v>0</v>
      </c>
      <c r="AO59" s="31">
        <v>0</v>
      </c>
      <c r="AP59" s="31">
        <v>0</v>
      </c>
      <c r="AQ59" s="33">
        <v>0</v>
      </c>
      <c r="AR59" s="31">
        <v>0</v>
      </c>
      <c r="AS59" s="10">
        <f t="shared" si="277"/>
        <v>0</v>
      </c>
      <c r="AT59" s="31">
        <v>0</v>
      </c>
      <c r="AU59" s="31">
        <v>0</v>
      </c>
      <c r="AV59" s="33">
        <v>0</v>
      </c>
      <c r="AW59" s="31">
        <v>0</v>
      </c>
      <c r="AX59" s="10">
        <f t="shared" si="278"/>
        <v>0</v>
      </c>
      <c r="AY59" s="31">
        <v>0</v>
      </c>
      <c r="AZ59" s="31">
        <v>0</v>
      </c>
      <c r="BA59" s="33">
        <v>0</v>
      </c>
      <c r="BB59" s="31">
        <v>0</v>
      </c>
      <c r="BC59" s="10">
        <f t="shared" si="279"/>
        <v>0</v>
      </c>
      <c r="BD59" s="31">
        <v>0</v>
      </c>
      <c r="BE59" s="31">
        <v>0</v>
      </c>
      <c r="BF59" s="33">
        <v>0</v>
      </c>
      <c r="BG59" s="31">
        <v>0</v>
      </c>
    </row>
    <row r="60" spans="1:59" ht="63" x14ac:dyDescent="0.25">
      <c r="A60" s="9" t="s">
        <v>152</v>
      </c>
      <c r="B60" s="45" t="s">
        <v>156</v>
      </c>
      <c r="C60" s="42" t="s">
        <v>21</v>
      </c>
      <c r="D60" s="42" t="s">
        <v>54</v>
      </c>
      <c r="E60" s="17">
        <f t="shared" si="69"/>
        <v>600</v>
      </c>
      <c r="F60" s="32">
        <f t="shared" si="271"/>
        <v>0</v>
      </c>
      <c r="G60" s="32">
        <f t="shared" si="271"/>
        <v>0</v>
      </c>
      <c r="H60" s="17">
        <f t="shared" si="271"/>
        <v>600</v>
      </c>
      <c r="I60" s="32">
        <f t="shared" si="80"/>
        <v>0</v>
      </c>
      <c r="J60" s="10">
        <f t="shared" si="272"/>
        <v>0</v>
      </c>
      <c r="K60" s="31">
        <v>0</v>
      </c>
      <c r="L60" s="31">
        <v>0</v>
      </c>
      <c r="M60" s="33">
        <v>0</v>
      </c>
      <c r="N60" s="31">
        <v>0</v>
      </c>
      <c r="O60" s="10">
        <f t="shared" si="273"/>
        <v>0</v>
      </c>
      <c r="P60" s="31">
        <v>0</v>
      </c>
      <c r="Q60" s="31">
        <v>0</v>
      </c>
      <c r="R60" s="33">
        <v>0</v>
      </c>
      <c r="S60" s="31">
        <v>0</v>
      </c>
      <c r="T60" s="10">
        <f t="shared" si="274"/>
        <v>0</v>
      </c>
      <c r="U60" s="31">
        <v>0</v>
      </c>
      <c r="V60" s="34">
        <v>0</v>
      </c>
      <c r="W60" s="41">
        <f t="shared" si="214"/>
        <v>0</v>
      </c>
      <c r="X60" s="35">
        <v>0</v>
      </c>
      <c r="Y60" s="18">
        <f t="shared" si="275"/>
        <v>0</v>
      </c>
      <c r="Z60" s="31">
        <v>0</v>
      </c>
      <c r="AA60" s="91">
        <v>0</v>
      </c>
      <c r="AB60" s="43">
        <f>600-600</f>
        <v>0</v>
      </c>
      <c r="AC60" s="92">
        <v>0</v>
      </c>
      <c r="AD60" s="10">
        <f t="shared" si="205"/>
        <v>600</v>
      </c>
      <c r="AE60" s="31">
        <v>0</v>
      </c>
      <c r="AF60" s="31">
        <v>0</v>
      </c>
      <c r="AG60" s="33">
        <v>600</v>
      </c>
      <c r="AH60" s="31">
        <v>0</v>
      </c>
      <c r="AI60" s="10">
        <f>AK60+AL60+AM60</f>
        <v>0</v>
      </c>
      <c r="AJ60" s="31">
        <v>0</v>
      </c>
      <c r="AK60" s="31">
        <v>0</v>
      </c>
      <c r="AL60" s="33">
        <v>0</v>
      </c>
      <c r="AM60" s="31">
        <v>0</v>
      </c>
      <c r="AN60" s="10">
        <f t="shared" si="276"/>
        <v>0</v>
      </c>
      <c r="AO60" s="31">
        <v>0</v>
      </c>
      <c r="AP60" s="31">
        <v>0</v>
      </c>
      <c r="AQ60" s="33">
        <v>0</v>
      </c>
      <c r="AR60" s="31">
        <v>0</v>
      </c>
      <c r="AS60" s="10">
        <f t="shared" si="277"/>
        <v>0</v>
      </c>
      <c r="AT60" s="31">
        <v>0</v>
      </c>
      <c r="AU60" s="31">
        <v>0</v>
      </c>
      <c r="AV60" s="33">
        <v>0</v>
      </c>
      <c r="AW60" s="31">
        <v>0</v>
      </c>
      <c r="AX60" s="10">
        <f t="shared" si="278"/>
        <v>0</v>
      </c>
      <c r="AY60" s="31">
        <v>0</v>
      </c>
      <c r="AZ60" s="31">
        <v>0</v>
      </c>
      <c r="BA60" s="33">
        <v>0</v>
      </c>
      <c r="BB60" s="31">
        <v>0</v>
      </c>
      <c r="BC60" s="10">
        <f t="shared" si="279"/>
        <v>0</v>
      </c>
      <c r="BD60" s="31">
        <v>0</v>
      </c>
      <c r="BE60" s="31">
        <v>0</v>
      </c>
      <c r="BF60" s="33">
        <v>0</v>
      </c>
      <c r="BG60" s="31">
        <v>0</v>
      </c>
    </row>
    <row r="61" spans="1:59" ht="78.75" x14ac:dyDescent="0.25">
      <c r="A61" s="9" t="s">
        <v>157</v>
      </c>
      <c r="B61" s="40" t="s">
        <v>201</v>
      </c>
      <c r="C61" s="89" t="s">
        <v>21</v>
      </c>
      <c r="D61" s="42" t="s">
        <v>54</v>
      </c>
      <c r="E61" s="17">
        <f t="shared" si="69"/>
        <v>19.2</v>
      </c>
      <c r="F61" s="32">
        <f t="shared" ref="F61:F62" si="280">K61+P61+U61+Z61+AE61+AJ61+AO61+AT61+AY61+BD61</f>
        <v>0</v>
      </c>
      <c r="G61" s="32">
        <f t="shared" si="271"/>
        <v>0</v>
      </c>
      <c r="H61" s="17">
        <f t="shared" si="271"/>
        <v>19.2</v>
      </c>
      <c r="I61" s="32">
        <f t="shared" si="80"/>
        <v>0</v>
      </c>
      <c r="J61" s="10">
        <f t="shared" ref="J61:J62" si="281">M61</f>
        <v>0</v>
      </c>
      <c r="K61" s="31">
        <v>0</v>
      </c>
      <c r="L61" s="31">
        <v>0</v>
      </c>
      <c r="M61" s="33">
        <v>0</v>
      </c>
      <c r="N61" s="31">
        <v>0</v>
      </c>
      <c r="O61" s="10">
        <f t="shared" ref="O61:O62" si="282">R61</f>
        <v>0</v>
      </c>
      <c r="P61" s="31">
        <v>0</v>
      </c>
      <c r="Q61" s="31">
        <v>0</v>
      </c>
      <c r="R61" s="33">
        <v>0</v>
      </c>
      <c r="S61" s="31">
        <v>0</v>
      </c>
      <c r="T61" s="10">
        <f t="shared" ref="T61:T62" si="283">W61</f>
        <v>0</v>
      </c>
      <c r="U61" s="31">
        <v>0</v>
      </c>
      <c r="V61" s="34">
        <v>0</v>
      </c>
      <c r="W61" s="41">
        <f t="shared" si="214"/>
        <v>0</v>
      </c>
      <c r="X61" s="35">
        <v>0</v>
      </c>
      <c r="Y61" s="18">
        <f t="shared" ref="Y61:Y62" si="284">AB61+AC61+AA61</f>
        <v>19.2</v>
      </c>
      <c r="Z61" s="31">
        <v>0</v>
      </c>
      <c r="AA61" s="91">
        <v>0</v>
      </c>
      <c r="AB61" s="43">
        <v>19.2</v>
      </c>
      <c r="AC61" s="92">
        <v>0</v>
      </c>
      <c r="AD61" s="10">
        <f t="shared" si="205"/>
        <v>0</v>
      </c>
      <c r="AE61" s="31">
        <v>0</v>
      </c>
      <c r="AF61" s="31">
        <v>0</v>
      </c>
      <c r="AG61" s="33">
        <v>0</v>
      </c>
      <c r="AH61" s="31">
        <v>0</v>
      </c>
      <c r="AI61" s="10">
        <f t="shared" si="81"/>
        <v>0</v>
      </c>
      <c r="AJ61" s="31">
        <v>0</v>
      </c>
      <c r="AK61" s="31">
        <v>0</v>
      </c>
      <c r="AL61" s="33">
        <v>0</v>
      </c>
      <c r="AM61" s="31">
        <v>0</v>
      </c>
      <c r="AN61" s="10">
        <f t="shared" ref="AN61:AN62" si="285">AQ61</f>
        <v>0</v>
      </c>
      <c r="AO61" s="31">
        <v>0</v>
      </c>
      <c r="AP61" s="31">
        <v>0</v>
      </c>
      <c r="AQ61" s="33">
        <v>0</v>
      </c>
      <c r="AR61" s="31">
        <v>0</v>
      </c>
      <c r="AS61" s="10">
        <f t="shared" ref="AS61:AS62" si="286">AV61</f>
        <v>0</v>
      </c>
      <c r="AT61" s="31">
        <v>0</v>
      </c>
      <c r="AU61" s="31">
        <v>0</v>
      </c>
      <c r="AV61" s="33">
        <v>0</v>
      </c>
      <c r="AW61" s="31">
        <v>0</v>
      </c>
      <c r="AX61" s="10">
        <f t="shared" ref="AX61:AX62" si="287">BA61</f>
        <v>0</v>
      </c>
      <c r="AY61" s="31">
        <v>0</v>
      </c>
      <c r="AZ61" s="31">
        <v>0</v>
      </c>
      <c r="BA61" s="33">
        <v>0</v>
      </c>
      <c r="BB61" s="31">
        <v>0</v>
      </c>
      <c r="BC61" s="10">
        <f t="shared" ref="BC61:BC62" si="288">BF61</f>
        <v>0</v>
      </c>
      <c r="BD61" s="31">
        <v>0</v>
      </c>
      <c r="BE61" s="31">
        <v>0</v>
      </c>
      <c r="BF61" s="33">
        <v>0</v>
      </c>
      <c r="BG61" s="31">
        <v>0</v>
      </c>
    </row>
    <row r="62" spans="1:59" ht="78.75" x14ac:dyDescent="0.25">
      <c r="A62" s="9" t="s">
        <v>158</v>
      </c>
      <c r="B62" s="40" t="s">
        <v>202</v>
      </c>
      <c r="C62" s="89" t="s">
        <v>21</v>
      </c>
      <c r="D62" s="42" t="s">
        <v>54</v>
      </c>
      <c r="E62" s="17">
        <f t="shared" si="69"/>
        <v>19.2</v>
      </c>
      <c r="F62" s="32">
        <f t="shared" si="280"/>
        <v>0</v>
      </c>
      <c r="G62" s="32">
        <f t="shared" si="271"/>
        <v>0</v>
      </c>
      <c r="H62" s="17">
        <f t="shared" si="271"/>
        <v>19.2</v>
      </c>
      <c r="I62" s="32">
        <f t="shared" si="80"/>
        <v>0</v>
      </c>
      <c r="J62" s="10">
        <f t="shared" si="281"/>
        <v>0</v>
      </c>
      <c r="K62" s="31">
        <v>0</v>
      </c>
      <c r="L62" s="31">
        <v>0</v>
      </c>
      <c r="M62" s="33">
        <v>0</v>
      </c>
      <c r="N62" s="31">
        <v>0</v>
      </c>
      <c r="O62" s="10">
        <f t="shared" si="282"/>
        <v>0</v>
      </c>
      <c r="P62" s="31">
        <v>0</v>
      </c>
      <c r="Q62" s="31">
        <v>0</v>
      </c>
      <c r="R62" s="33">
        <v>0</v>
      </c>
      <c r="S62" s="31">
        <v>0</v>
      </c>
      <c r="T62" s="10">
        <f t="shared" si="283"/>
        <v>0</v>
      </c>
      <c r="U62" s="31">
        <v>0</v>
      </c>
      <c r="V62" s="34">
        <v>0</v>
      </c>
      <c r="W62" s="41">
        <f t="shared" si="214"/>
        <v>0</v>
      </c>
      <c r="X62" s="35">
        <v>0</v>
      </c>
      <c r="Y62" s="18">
        <f t="shared" si="284"/>
        <v>19.2</v>
      </c>
      <c r="Z62" s="31">
        <v>0</v>
      </c>
      <c r="AA62" s="91">
        <v>0</v>
      </c>
      <c r="AB62" s="43">
        <v>19.2</v>
      </c>
      <c r="AC62" s="92">
        <v>0</v>
      </c>
      <c r="AD62" s="10">
        <f t="shared" si="205"/>
        <v>0</v>
      </c>
      <c r="AE62" s="31">
        <v>0</v>
      </c>
      <c r="AF62" s="31">
        <v>0</v>
      </c>
      <c r="AG62" s="33">
        <v>0</v>
      </c>
      <c r="AH62" s="31">
        <v>0</v>
      </c>
      <c r="AI62" s="10">
        <f t="shared" si="81"/>
        <v>0</v>
      </c>
      <c r="AJ62" s="31">
        <v>0</v>
      </c>
      <c r="AK62" s="31">
        <v>0</v>
      </c>
      <c r="AL62" s="33">
        <v>0</v>
      </c>
      <c r="AM62" s="31">
        <v>0</v>
      </c>
      <c r="AN62" s="10">
        <f t="shared" si="285"/>
        <v>0</v>
      </c>
      <c r="AO62" s="31">
        <v>0</v>
      </c>
      <c r="AP62" s="31">
        <v>0</v>
      </c>
      <c r="AQ62" s="33">
        <v>0</v>
      </c>
      <c r="AR62" s="31">
        <v>0</v>
      </c>
      <c r="AS62" s="10">
        <f t="shared" si="286"/>
        <v>0</v>
      </c>
      <c r="AT62" s="31">
        <v>0</v>
      </c>
      <c r="AU62" s="31">
        <v>0</v>
      </c>
      <c r="AV62" s="33">
        <v>0</v>
      </c>
      <c r="AW62" s="31">
        <v>0</v>
      </c>
      <c r="AX62" s="10">
        <f t="shared" si="287"/>
        <v>0</v>
      </c>
      <c r="AY62" s="31">
        <v>0</v>
      </c>
      <c r="AZ62" s="31">
        <v>0</v>
      </c>
      <c r="BA62" s="33">
        <v>0</v>
      </c>
      <c r="BB62" s="31">
        <v>0</v>
      </c>
      <c r="BC62" s="10">
        <f t="shared" si="288"/>
        <v>0</v>
      </c>
      <c r="BD62" s="31">
        <v>0</v>
      </c>
      <c r="BE62" s="31">
        <v>0</v>
      </c>
      <c r="BF62" s="33">
        <v>0</v>
      </c>
      <c r="BG62" s="31">
        <v>0</v>
      </c>
    </row>
    <row r="63" spans="1:59" ht="63" x14ac:dyDescent="0.25">
      <c r="A63" s="9" t="s">
        <v>159</v>
      </c>
      <c r="B63" s="40" t="s">
        <v>203</v>
      </c>
      <c r="C63" s="89" t="s">
        <v>21</v>
      </c>
      <c r="D63" s="42" t="s">
        <v>54</v>
      </c>
      <c r="E63" s="17">
        <f t="shared" si="69"/>
        <v>19.2</v>
      </c>
      <c r="F63" s="32">
        <f t="shared" ref="F63:F64" si="289">K63+P63+U63+Z63+AE63+AJ63+AO63+AT63+AY63+BD63</f>
        <v>0</v>
      </c>
      <c r="G63" s="32">
        <f t="shared" si="271"/>
        <v>0</v>
      </c>
      <c r="H63" s="17">
        <f t="shared" si="271"/>
        <v>19.2</v>
      </c>
      <c r="I63" s="32">
        <f t="shared" si="80"/>
        <v>0</v>
      </c>
      <c r="J63" s="10">
        <f t="shared" ref="J63:J64" si="290">M63</f>
        <v>0</v>
      </c>
      <c r="K63" s="31">
        <v>0</v>
      </c>
      <c r="L63" s="31">
        <v>0</v>
      </c>
      <c r="M63" s="33">
        <v>0</v>
      </c>
      <c r="N63" s="31">
        <v>0</v>
      </c>
      <c r="O63" s="10">
        <f t="shared" ref="O63" si="291">R63</f>
        <v>0</v>
      </c>
      <c r="P63" s="31">
        <v>0</v>
      </c>
      <c r="Q63" s="31">
        <v>0</v>
      </c>
      <c r="R63" s="33">
        <v>0</v>
      </c>
      <c r="S63" s="31">
        <v>0</v>
      </c>
      <c r="T63" s="10">
        <f t="shared" ref="T63:T64" si="292">W63</f>
        <v>0</v>
      </c>
      <c r="U63" s="31">
        <v>0</v>
      </c>
      <c r="V63" s="34">
        <v>0</v>
      </c>
      <c r="W63" s="41">
        <f t="shared" si="214"/>
        <v>0</v>
      </c>
      <c r="X63" s="35">
        <v>0</v>
      </c>
      <c r="Y63" s="18">
        <f t="shared" ref="Y63:Y65" si="293">AB63+AC63+AA63</f>
        <v>19.2</v>
      </c>
      <c r="Z63" s="31">
        <v>0</v>
      </c>
      <c r="AA63" s="91">
        <v>0</v>
      </c>
      <c r="AB63" s="43">
        <v>19.2</v>
      </c>
      <c r="AC63" s="92">
        <v>0</v>
      </c>
      <c r="AD63" s="10">
        <f t="shared" si="205"/>
        <v>0</v>
      </c>
      <c r="AE63" s="31">
        <v>0</v>
      </c>
      <c r="AF63" s="31">
        <v>0</v>
      </c>
      <c r="AG63" s="33">
        <v>0</v>
      </c>
      <c r="AH63" s="31">
        <v>0</v>
      </c>
      <c r="AI63" s="10">
        <f t="shared" si="81"/>
        <v>0</v>
      </c>
      <c r="AJ63" s="31">
        <v>0</v>
      </c>
      <c r="AK63" s="31">
        <v>0</v>
      </c>
      <c r="AL63" s="33">
        <v>0</v>
      </c>
      <c r="AM63" s="31">
        <v>0</v>
      </c>
      <c r="AN63" s="10">
        <f t="shared" ref="AN63:AN64" si="294">AQ63</f>
        <v>0</v>
      </c>
      <c r="AO63" s="31">
        <v>0</v>
      </c>
      <c r="AP63" s="31">
        <v>0</v>
      </c>
      <c r="AQ63" s="33">
        <v>0</v>
      </c>
      <c r="AR63" s="31">
        <v>0</v>
      </c>
      <c r="AS63" s="10">
        <f t="shared" ref="AS63:AS64" si="295">AV63</f>
        <v>0</v>
      </c>
      <c r="AT63" s="31">
        <v>0</v>
      </c>
      <c r="AU63" s="31">
        <v>0</v>
      </c>
      <c r="AV63" s="33">
        <v>0</v>
      </c>
      <c r="AW63" s="31">
        <v>0</v>
      </c>
      <c r="AX63" s="10">
        <f t="shared" ref="AX63:AX64" si="296">BA63</f>
        <v>0</v>
      </c>
      <c r="AY63" s="31">
        <v>0</v>
      </c>
      <c r="AZ63" s="31">
        <v>0</v>
      </c>
      <c r="BA63" s="33">
        <v>0</v>
      </c>
      <c r="BB63" s="31">
        <v>0</v>
      </c>
      <c r="BC63" s="10">
        <f t="shared" ref="BC63:BC64" si="297">BF63</f>
        <v>0</v>
      </c>
      <c r="BD63" s="31">
        <v>0</v>
      </c>
      <c r="BE63" s="31">
        <v>0</v>
      </c>
      <c r="BF63" s="33">
        <v>0</v>
      </c>
      <c r="BG63" s="31">
        <v>0</v>
      </c>
    </row>
    <row r="64" spans="1:59" ht="63" x14ac:dyDescent="0.25">
      <c r="A64" s="9" t="s">
        <v>160</v>
      </c>
      <c r="B64" s="40" t="s">
        <v>204</v>
      </c>
      <c r="C64" s="89" t="s">
        <v>21</v>
      </c>
      <c r="D64" s="42" t="s">
        <v>54</v>
      </c>
      <c r="E64" s="17">
        <f t="shared" si="69"/>
        <v>19.2</v>
      </c>
      <c r="F64" s="32">
        <f t="shared" si="289"/>
        <v>0</v>
      </c>
      <c r="G64" s="32">
        <f t="shared" si="271"/>
        <v>0</v>
      </c>
      <c r="H64" s="17">
        <f t="shared" si="271"/>
        <v>19.2</v>
      </c>
      <c r="I64" s="32">
        <f t="shared" si="80"/>
        <v>0</v>
      </c>
      <c r="J64" s="10">
        <f t="shared" si="290"/>
        <v>0</v>
      </c>
      <c r="K64" s="31">
        <v>0</v>
      </c>
      <c r="L64" s="31">
        <v>0</v>
      </c>
      <c r="M64" s="33">
        <v>0</v>
      </c>
      <c r="N64" s="31">
        <v>0</v>
      </c>
      <c r="O64" s="10">
        <f>R64</f>
        <v>0</v>
      </c>
      <c r="P64" s="31">
        <v>0</v>
      </c>
      <c r="Q64" s="31">
        <v>0</v>
      </c>
      <c r="R64" s="33">
        <v>0</v>
      </c>
      <c r="S64" s="31">
        <v>0</v>
      </c>
      <c r="T64" s="10">
        <f t="shared" si="292"/>
        <v>0</v>
      </c>
      <c r="U64" s="31">
        <v>0</v>
      </c>
      <c r="V64" s="34">
        <v>0</v>
      </c>
      <c r="W64" s="41">
        <f t="shared" si="214"/>
        <v>0</v>
      </c>
      <c r="X64" s="35">
        <v>0</v>
      </c>
      <c r="Y64" s="18">
        <f t="shared" si="293"/>
        <v>19.2</v>
      </c>
      <c r="Z64" s="31">
        <v>0</v>
      </c>
      <c r="AA64" s="91">
        <v>0</v>
      </c>
      <c r="AB64" s="43">
        <v>19.2</v>
      </c>
      <c r="AC64" s="92">
        <v>0</v>
      </c>
      <c r="AD64" s="10">
        <f t="shared" si="205"/>
        <v>0</v>
      </c>
      <c r="AE64" s="31">
        <v>0</v>
      </c>
      <c r="AF64" s="31">
        <v>0</v>
      </c>
      <c r="AG64" s="33">
        <v>0</v>
      </c>
      <c r="AH64" s="31">
        <v>0</v>
      </c>
      <c r="AI64" s="10">
        <f t="shared" si="81"/>
        <v>0</v>
      </c>
      <c r="AJ64" s="31">
        <v>0</v>
      </c>
      <c r="AK64" s="31">
        <v>0</v>
      </c>
      <c r="AL64" s="33">
        <v>0</v>
      </c>
      <c r="AM64" s="31">
        <v>0</v>
      </c>
      <c r="AN64" s="10">
        <f t="shared" si="294"/>
        <v>0</v>
      </c>
      <c r="AO64" s="31">
        <v>0</v>
      </c>
      <c r="AP64" s="31">
        <v>0</v>
      </c>
      <c r="AQ64" s="33">
        <v>0</v>
      </c>
      <c r="AR64" s="31">
        <v>0</v>
      </c>
      <c r="AS64" s="10">
        <f t="shared" si="295"/>
        <v>0</v>
      </c>
      <c r="AT64" s="31">
        <v>0</v>
      </c>
      <c r="AU64" s="31">
        <v>0</v>
      </c>
      <c r="AV64" s="33">
        <v>0</v>
      </c>
      <c r="AW64" s="31">
        <v>0</v>
      </c>
      <c r="AX64" s="10">
        <f t="shared" si="296"/>
        <v>0</v>
      </c>
      <c r="AY64" s="31">
        <v>0</v>
      </c>
      <c r="AZ64" s="31">
        <v>0</v>
      </c>
      <c r="BA64" s="33">
        <v>0</v>
      </c>
      <c r="BB64" s="31">
        <v>0</v>
      </c>
      <c r="BC64" s="10">
        <f t="shared" si="297"/>
        <v>0</v>
      </c>
      <c r="BD64" s="31">
        <v>0</v>
      </c>
      <c r="BE64" s="31">
        <v>0</v>
      </c>
      <c r="BF64" s="33">
        <v>0</v>
      </c>
      <c r="BG64" s="31">
        <v>0</v>
      </c>
    </row>
    <row r="65" spans="1:59" ht="47.25" x14ac:dyDescent="0.25">
      <c r="A65" s="9" t="s">
        <v>163</v>
      </c>
      <c r="B65" s="16" t="s">
        <v>169</v>
      </c>
      <c r="C65" s="42" t="s">
        <v>21</v>
      </c>
      <c r="D65" s="42" t="s">
        <v>49</v>
      </c>
      <c r="E65" s="17">
        <f t="shared" si="69"/>
        <v>436.29999999999995</v>
      </c>
      <c r="F65" s="10"/>
      <c r="G65" s="32">
        <f t="shared" si="271"/>
        <v>0</v>
      </c>
      <c r="H65" s="17">
        <f t="shared" si="271"/>
        <v>431.9</v>
      </c>
      <c r="I65" s="32">
        <f t="shared" si="80"/>
        <v>4.4000000000000004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3">
        <v>0</v>
      </c>
      <c r="S65" s="31">
        <v>0</v>
      </c>
      <c r="T65" s="10">
        <f t="shared" ref="T65" si="298">W65</f>
        <v>0</v>
      </c>
      <c r="U65" s="31">
        <v>0</v>
      </c>
      <c r="V65" s="31">
        <v>0</v>
      </c>
      <c r="W65" s="41">
        <f t="shared" si="214"/>
        <v>0</v>
      </c>
      <c r="X65" s="31">
        <v>0</v>
      </c>
      <c r="Y65" s="18">
        <f t="shared" si="293"/>
        <v>436.29999999999995</v>
      </c>
      <c r="Z65" s="10"/>
      <c r="AA65" s="41">
        <v>0</v>
      </c>
      <c r="AB65" s="18">
        <v>431.9</v>
      </c>
      <c r="AC65" s="20">
        <v>4.4000000000000004</v>
      </c>
      <c r="AD65" s="10">
        <f t="shared" si="205"/>
        <v>0</v>
      </c>
      <c r="AE65" s="10"/>
      <c r="AF65" s="31">
        <v>0</v>
      </c>
      <c r="AG65" s="31">
        <v>0</v>
      </c>
      <c r="AH65" s="31">
        <v>0</v>
      </c>
      <c r="AI65" s="10">
        <f t="shared" si="81"/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</row>
    <row r="66" spans="1:59" ht="36.75" customHeight="1" x14ac:dyDescent="0.25">
      <c r="A66" s="9" t="s">
        <v>164</v>
      </c>
      <c r="B66" s="16" t="s">
        <v>170</v>
      </c>
      <c r="C66" s="42" t="s">
        <v>21</v>
      </c>
      <c r="D66" s="42" t="s">
        <v>49</v>
      </c>
      <c r="E66" s="17">
        <f t="shared" si="69"/>
        <v>2296.4</v>
      </c>
      <c r="F66" s="10"/>
      <c r="G66" s="32">
        <f t="shared" si="271"/>
        <v>0</v>
      </c>
      <c r="H66" s="17">
        <f t="shared" si="271"/>
        <v>2273.4</v>
      </c>
      <c r="I66" s="32">
        <f t="shared" si="80"/>
        <v>23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3">
        <v>0</v>
      </c>
      <c r="S66" s="31">
        <v>0</v>
      </c>
      <c r="T66" s="10">
        <f t="shared" ref="T66" si="299">W66</f>
        <v>0</v>
      </c>
      <c r="U66" s="31">
        <v>0</v>
      </c>
      <c r="V66" s="31">
        <v>0</v>
      </c>
      <c r="W66" s="41">
        <v>0</v>
      </c>
      <c r="X66" s="31">
        <v>0</v>
      </c>
      <c r="Y66" s="18">
        <f>AB66+AC66+AA66</f>
        <v>0</v>
      </c>
      <c r="Z66" s="10"/>
      <c r="AA66" s="41">
        <v>0</v>
      </c>
      <c r="AB66" s="41">
        <v>0</v>
      </c>
      <c r="AC66" s="41">
        <v>0</v>
      </c>
      <c r="AD66" s="10">
        <f t="shared" si="205"/>
        <v>2296.4</v>
      </c>
      <c r="AE66" s="10"/>
      <c r="AF66" s="31">
        <v>0</v>
      </c>
      <c r="AG66" s="32">
        <v>2273.4</v>
      </c>
      <c r="AH66" s="32">
        <v>23</v>
      </c>
      <c r="AI66" s="10">
        <f>AK66+AL66+AM66</f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</row>
    <row r="67" spans="1:59" ht="47.25" x14ac:dyDescent="0.25">
      <c r="A67" s="9" t="s">
        <v>165</v>
      </c>
      <c r="B67" s="16" t="s">
        <v>173</v>
      </c>
      <c r="C67" s="42" t="s">
        <v>21</v>
      </c>
      <c r="D67" s="42" t="s">
        <v>49</v>
      </c>
      <c r="E67" s="17">
        <f t="shared" si="69"/>
        <v>554.20000000000005</v>
      </c>
      <c r="F67" s="10"/>
      <c r="G67" s="32">
        <f t="shared" si="271"/>
        <v>0</v>
      </c>
      <c r="H67" s="17">
        <f t="shared" si="271"/>
        <v>554.20000000000005</v>
      </c>
      <c r="I67" s="32">
        <f t="shared" si="80"/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3">
        <v>0</v>
      </c>
      <c r="S67" s="31">
        <v>0</v>
      </c>
      <c r="T67" s="10">
        <f t="shared" ref="T67:T68" si="300">W67</f>
        <v>0</v>
      </c>
      <c r="U67" s="31">
        <v>0</v>
      </c>
      <c r="V67" s="31">
        <v>0</v>
      </c>
      <c r="W67" s="41">
        <v>0</v>
      </c>
      <c r="X67" s="31">
        <v>0</v>
      </c>
      <c r="Y67" s="18">
        <f>AB67+AC67+AA67</f>
        <v>277.10000000000002</v>
      </c>
      <c r="Z67" s="10"/>
      <c r="AA67" s="41">
        <v>0</v>
      </c>
      <c r="AB67" s="10">
        <v>277.10000000000002</v>
      </c>
      <c r="AC67" s="31">
        <v>0</v>
      </c>
      <c r="AD67" s="10">
        <f t="shared" si="205"/>
        <v>277.10000000000002</v>
      </c>
      <c r="AE67" s="10"/>
      <c r="AF67" s="31">
        <v>0</v>
      </c>
      <c r="AG67" s="32">
        <v>277.10000000000002</v>
      </c>
      <c r="AH67" s="31">
        <v>0</v>
      </c>
      <c r="AI67" s="10">
        <f t="shared" si="81"/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10"/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0</v>
      </c>
      <c r="BG67" s="31">
        <v>0</v>
      </c>
    </row>
    <row r="68" spans="1:59" ht="47.25" x14ac:dyDescent="0.25">
      <c r="A68" s="9" t="s">
        <v>166</v>
      </c>
      <c r="B68" s="24" t="s">
        <v>174</v>
      </c>
      <c r="C68" s="93" t="s">
        <v>21</v>
      </c>
      <c r="D68" s="93" t="s">
        <v>49</v>
      </c>
      <c r="E68" s="17">
        <f t="shared" si="69"/>
        <v>163.69999999999999</v>
      </c>
      <c r="F68" s="26"/>
      <c r="G68" s="32">
        <f t="shared" si="271"/>
        <v>0</v>
      </c>
      <c r="H68" s="17">
        <f t="shared" si="271"/>
        <v>162</v>
      </c>
      <c r="I68" s="32">
        <f t="shared" si="80"/>
        <v>1.7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8">
        <v>0</v>
      </c>
      <c r="S68" s="37">
        <v>0</v>
      </c>
      <c r="T68" s="26">
        <f t="shared" si="300"/>
        <v>0</v>
      </c>
      <c r="U68" s="37">
        <v>0</v>
      </c>
      <c r="V68" s="37">
        <v>0</v>
      </c>
      <c r="W68" s="46">
        <v>0</v>
      </c>
      <c r="X68" s="37">
        <v>0</v>
      </c>
      <c r="Y68" s="25">
        <f>AB68+AC68+AA68</f>
        <v>163.69999999999999</v>
      </c>
      <c r="Z68" s="23"/>
      <c r="AA68" s="46">
        <v>0</v>
      </c>
      <c r="AB68" s="26">
        <v>162</v>
      </c>
      <c r="AC68" s="27">
        <v>1.7</v>
      </c>
      <c r="AD68" s="10">
        <f t="shared" si="205"/>
        <v>0</v>
      </c>
      <c r="AE68" s="26"/>
      <c r="AF68" s="37">
        <v>0</v>
      </c>
      <c r="AG68" s="37">
        <v>0</v>
      </c>
      <c r="AH68" s="37">
        <v>0</v>
      </c>
      <c r="AI68" s="10">
        <f t="shared" si="81"/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26"/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</row>
    <row r="69" spans="1:59" ht="78.75" x14ac:dyDescent="0.25">
      <c r="A69" s="9" t="s">
        <v>167</v>
      </c>
      <c r="B69" s="16" t="s">
        <v>176</v>
      </c>
      <c r="C69" s="42" t="s">
        <v>21</v>
      </c>
      <c r="D69" s="42" t="s">
        <v>54</v>
      </c>
      <c r="E69" s="17">
        <f t="shared" si="69"/>
        <v>130</v>
      </c>
      <c r="F69" s="10"/>
      <c r="G69" s="32">
        <f t="shared" si="271"/>
        <v>0</v>
      </c>
      <c r="H69" s="17">
        <f t="shared" si="271"/>
        <v>130</v>
      </c>
      <c r="I69" s="32">
        <f t="shared" si="80"/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10"/>
      <c r="Q69" s="41">
        <v>0</v>
      </c>
      <c r="R69" s="41">
        <v>0</v>
      </c>
      <c r="S69" s="41">
        <v>0</v>
      </c>
      <c r="T69" s="41">
        <v>0</v>
      </c>
      <c r="U69" s="10"/>
      <c r="V69" s="41">
        <v>0</v>
      </c>
      <c r="W69" s="41">
        <v>0</v>
      </c>
      <c r="X69" s="41">
        <v>0</v>
      </c>
      <c r="Y69" s="41">
        <v>0</v>
      </c>
      <c r="Z69" s="10"/>
      <c r="AA69" s="41">
        <v>0</v>
      </c>
      <c r="AB69" s="41">
        <v>0</v>
      </c>
      <c r="AC69" s="41">
        <v>0</v>
      </c>
      <c r="AD69" s="10">
        <f t="shared" si="205"/>
        <v>130</v>
      </c>
      <c r="AE69" s="10"/>
      <c r="AF69" s="31">
        <v>0</v>
      </c>
      <c r="AG69" s="32">
        <v>130</v>
      </c>
      <c r="AH69" s="31">
        <v>0</v>
      </c>
      <c r="AI69" s="10">
        <f t="shared" si="81"/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10"/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</row>
    <row r="70" spans="1:59" ht="63" x14ac:dyDescent="0.25">
      <c r="A70" s="9" t="s">
        <v>175</v>
      </c>
      <c r="B70" s="16" t="s">
        <v>178</v>
      </c>
      <c r="C70" s="42" t="s">
        <v>21</v>
      </c>
      <c r="D70" s="42" t="s">
        <v>54</v>
      </c>
      <c r="E70" s="17">
        <f t="shared" si="69"/>
        <v>19.2</v>
      </c>
      <c r="F70" s="10"/>
      <c r="G70" s="32">
        <f t="shared" si="271"/>
        <v>0</v>
      </c>
      <c r="H70" s="17">
        <f t="shared" si="271"/>
        <v>19.2</v>
      </c>
      <c r="I70" s="32">
        <f t="shared" si="80"/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10"/>
      <c r="Q70" s="41">
        <v>0</v>
      </c>
      <c r="R70" s="41">
        <v>0</v>
      </c>
      <c r="S70" s="41">
        <v>0</v>
      </c>
      <c r="T70" s="41">
        <v>0</v>
      </c>
      <c r="U70" s="10"/>
      <c r="V70" s="41">
        <v>0</v>
      </c>
      <c r="W70" s="41">
        <v>0</v>
      </c>
      <c r="X70" s="41">
        <v>0</v>
      </c>
      <c r="Y70" s="41">
        <v>0</v>
      </c>
      <c r="Z70" s="10"/>
      <c r="AA70" s="41">
        <v>0</v>
      </c>
      <c r="AB70" s="41">
        <v>0</v>
      </c>
      <c r="AC70" s="41">
        <v>0</v>
      </c>
      <c r="AD70" s="10">
        <f t="shared" si="205"/>
        <v>19.2</v>
      </c>
      <c r="AE70" s="10"/>
      <c r="AF70" s="31">
        <v>0</v>
      </c>
      <c r="AG70" s="10">
        <v>19.2</v>
      </c>
      <c r="AH70" s="31">
        <v>0</v>
      </c>
      <c r="AI70" s="10">
        <f t="shared" si="81"/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10"/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</row>
    <row r="71" spans="1:59" ht="78.75" x14ac:dyDescent="0.25">
      <c r="A71" s="9" t="s">
        <v>177</v>
      </c>
      <c r="B71" s="16" t="s">
        <v>179</v>
      </c>
      <c r="C71" s="42" t="s">
        <v>21</v>
      </c>
      <c r="D71" s="42" t="s">
        <v>54</v>
      </c>
      <c r="E71" s="17">
        <f t="shared" si="69"/>
        <v>190</v>
      </c>
      <c r="F71" s="10"/>
      <c r="G71" s="32">
        <f t="shared" si="271"/>
        <v>0</v>
      </c>
      <c r="H71" s="17">
        <f t="shared" si="271"/>
        <v>190</v>
      </c>
      <c r="I71" s="32">
        <f t="shared" si="80"/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10"/>
      <c r="Q71" s="41">
        <v>0</v>
      </c>
      <c r="R71" s="41">
        <v>0</v>
      </c>
      <c r="S71" s="41">
        <v>0</v>
      </c>
      <c r="T71" s="41">
        <v>0</v>
      </c>
      <c r="U71" s="10"/>
      <c r="V71" s="41">
        <v>0</v>
      </c>
      <c r="W71" s="41">
        <v>0</v>
      </c>
      <c r="X71" s="41">
        <v>0</v>
      </c>
      <c r="Y71" s="41">
        <v>0</v>
      </c>
      <c r="Z71" s="10"/>
      <c r="AA71" s="41">
        <v>0</v>
      </c>
      <c r="AB71" s="41">
        <v>0</v>
      </c>
      <c r="AC71" s="41">
        <v>0</v>
      </c>
      <c r="AD71" s="10">
        <f t="shared" si="205"/>
        <v>190</v>
      </c>
      <c r="AE71" s="10"/>
      <c r="AF71" s="31">
        <v>0</v>
      </c>
      <c r="AG71" s="10">
        <v>190</v>
      </c>
      <c r="AH71" s="31">
        <v>0</v>
      </c>
      <c r="AI71" s="10">
        <f>AK71+AL71+AM71</f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10"/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</row>
    <row r="72" spans="1:59" ht="63" x14ac:dyDescent="0.25">
      <c r="A72" s="9" t="s">
        <v>180</v>
      </c>
      <c r="B72" s="16" t="s">
        <v>182</v>
      </c>
      <c r="C72" s="42" t="s">
        <v>21</v>
      </c>
      <c r="D72" s="42" t="s">
        <v>54</v>
      </c>
      <c r="E72" s="17">
        <f t="shared" si="69"/>
        <v>10</v>
      </c>
      <c r="F72" s="10"/>
      <c r="G72" s="32">
        <f t="shared" si="271"/>
        <v>0</v>
      </c>
      <c r="H72" s="17">
        <f t="shared" si="271"/>
        <v>10</v>
      </c>
      <c r="I72" s="32">
        <f t="shared" si="80"/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10"/>
      <c r="Q72" s="41">
        <v>0</v>
      </c>
      <c r="R72" s="41">
        <v>0</v>
      </c>
      <c r="S72" s="41">
        <v>0</v>
      </c>
      <c r="T72" s="41">
        <v>0</v>
      </c>
      <c r="U72" s="10"/>
      <c r="V72" s="41">
        <v>0</v>
      </c>
      <c r="W72" s="41">
        <v>0</v>
      </c>
      <c r="X72" s="41">
        <v>0</v>
      </c>
      <c r="Y72" s="41">
        <v>0</v>
      </c>
      <c r="Z72" s="10"/>
      <c r="AA72" s="41">
        <v>0</v>
      </c>
      <c r="AB72" s="41">
        <v>0</v>
      </c>
      <c r="AC72" s="41">
        <v>0</v>
      </c>
      <c r="AD72" s="10">
        <f t="shared" si="205"/>
        <v>10</v>
      </c>
      <c r="AE72" s="10"/>
      <c r="AF72" s="31">
        <v>0</v>
      </c>
      <c r="AG72" s="10">
        <v>10</v>
      </c>
      <c r="AH72" s="31">
        <v>0</v>
      </c>
      <c r="AI72" s="10">
        <f t="shared" si="81"/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10"/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</row>
    <row r="73" spans="1:59" ht="82.5" customHeight="1" x14ac:dyDescent="0.25">
      <c r="A73" s="9" t="s">
        <v>181</v>
      </c>
      <c r="B73" s="16" t="s">
        <v>185</v>
      </c>
      <c r="C73" s="42" t="s">
        <v>21</v>
      </c>
      <c r="D73" s="42" t="s">
        <v>54</v>
      </c>
      <c r="E73" s="17">
        <f t="shared" si="69"/>
        <v>25</v>
      </c>
      <c r="F73" s="10"/>
      <c r="G73" s="32">
        <f t="shared" ref="G73:H79" si="301">L73+Q73+V73+AA73+AF73+AK73+AP73+AU73+AZ73+BE73</f>
        <v>0</v>
      </c>
      <c r="H73" s="17">
        <f t="shared" si="301"/>
        <v>25</v>
      </c>
      <c r="I73" s="32">
        <f t="shared" si="80"/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10"/>
      <c r="Q73" s="41">
        <v>0</v>
      </c>
      <c r="R73" s="41">
        <v>0</v>
      </c>
      <c r="S73" s="41">
        <v>0</v>
      </c>
      <c r="T73" s="41">
        <v>0</v>
      </c>
      <c r="U73" s="10"/>
      <c r="V73" s="41">
        <v>0</v>
      </c>
      <c r="W73" s="41">
        <v>0</v>
      </c>
      <c r="X73" s="41">
        <v>0</v>
      </c>
      <c r="Y73" s="41">
        <v>0</v>
      </c>
      <c r="Z73" s="10"/>
      <c r="AA73" s="41">
        <v>0</v>
      </c>
      <c r="AB73" s="41">
        <v>0</v>
      </c>
      <c r="AC73" s="41">
        <v>0</v>
      </c>
      <c r="AD73" s="10">
        <f t="shared" si="205"/>
        <v>25</v>
      </c>
      <c r="AE73" s="10"/>
      <c r="AF73" s="31">
        <v>0</v>
      </c>
      <c r="AG73" s="10">
        <v>25</v>
      </c>
      <c r="AH73" s="31">
        <v>0</v>
      </c>
      <c r="AI73" s="10">
        <f t="shared" si="81"/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10"/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1">
        <v>0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  <c r="BG73" s="31">
        <v>0</v>
      </c>
    </row>
    <row r="74" spans="1:59" ht="78.75" x14ac:dyDescent="0.25">
      <c r="A74" s="9" t="s">
        <v>187</v>
      </c>
      <c r="B74" s="16" t="s">
        <v>186</v>
      </c>
      <c r="C74" s="42" t="s">
        <v>21</v>
      </c>
      <c r="D74" s="42" t="s">
        <v>54</v>
      </c>
      <c r="E74" s="17">
        <f t="shared" si="69"/>
        <v>25</v>
      </c>
      <c r="F74" s="10"/>
      <c r="G74" s="32">
        <f t="shared" si="301"/>
        <v>0</v>
      </c>
      <c r="H74" s="17">
        <f t="shared" si="301"/>
        <v>25</v>
      </c>
      <c r="I74" s="32">
        <f t="shared" si="80"/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10"/>
      <c r="Q74" s="41">
        <v>0</v>
      </c>
      <c r="R74" s="41">
        <v>0</v>
      </c>
      <c r="S74" s="41">
        <v>0</v>
      </c>
      <c r="T74" s="41">
        <v>0</v>
      </c>
      <c r="U74" s="10"/>
      <c r="V74" s="41">
        <v>0</v>
      </c>
      <c r="W74" s="41">
        <v>0</v>
      </c>
      <c r="X74" s="41">
        <v>0</v>
      </c>
      <c r="Y74" s="41">
        <v>0</v>
      </c>
      <c r="Z74" s="10"/>
      <c r="AA74" s="41">
        <v>0</v>
      </c>
      <c r="AB74" s="41">
        <v>0</v>
      </c>
      <c r="AC74" s="41">
        <v>0</v>
      </c>
      <c r="AD74" s="10">
        <f t="shared" si="205"/>
        <v>25</v>
      </c>
      <c r="AE74" s="10"/>
      <c r="AF74" s="31">
        <v>0</v>
      </c>
      <c r="AG74" s="10">
        <v>25</v>
      </c>
      <c r="AH74" s="31">
        <v>0</v>
      </c>
      <c r="AI74" s="10">
        <f>AK74+AL74+AM74</f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10"/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1">
        <v>0</v>
      </c>
      <c r="BA74" s="31">
        <v>0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</row>
    <row r="75" spans="1:59" ht="96" customHeight="1" x14ac:dyDescent="0.25">
      <c r="A75" s="9" t="s">
        <v>188</v>
      </c>
      <c r="B75" s="16" t="s">
        <v>184</v>
      </c>
      <c r="C75" s="42" t="s">
        <v>21</v>
      </c>
      <c r="D75" s="42" t="s">
        <v>54</v>
      </c>
      <c r="E75" s="17">
        <f t="shared" si="69"/>
        <v>25</v>
      </c>
      <c r="F75" s="10"/>
      <c r="G75" s="32">
        <f t="shared" si="301"/>
        <v>0</v>
      </c>
      <c r="H75" s="17">
        <f t="shared" si="301"/>
        <v>25</v>
      </c>
      <c r="I75" s="32">
        <f t="shared" si="80"/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10"/>
      <c r="Q75" s="41">
        <v>0</v>
      </c>
      <c r="R75" s="41">
        <v>0</v>
      </c>
      <c r="S75" s="41">
        <v>0</v>
      </c>
      <c r="T75" s="41">
        <v>0</v>
      </c>
      <c r="U75" s="10"/>
      <c r="V75" s="41">
        <v>0</v>
      </c>
      <c r="W75" s="41">
        <v>0</v>
      </c>
      <c r="X75" s="41">
        <v>0</v>
      </c>
      <c r="Y75" s="41">
        <v>0</v>
      </c>
      <c r="Z75" s="10"/>
      <c r="AA75" s="41">
        <v>0</v>
      </c>
      <c r="AB75" s="41">
        <v>0</v>
      </c>
      <c r="AC75" s="41">
        <v>0</v>
      </c>
      <c r="AD75" s="10">
        <f t="shared" si="205"/>
        <v>25</v>
      </c>
      <c r="AE75" s="10"/>
      <c r="AF75" s="31">
        <v>0</v>
      </c>
      <c r="AG75" s="10">
        <v>25</v>
      </c>
      <c r="AH75" s="31">
        <v>0</v>
      </c>
      <c r="AI75" s="10">
        <f t="shared" si="81"/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10"/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</row>
    <row r="76" spans="1:59" ht="99" customHeight="1" x14ac:dyDescent="0.25">
      <c r="A76" s="9" t="s">
        <v>189</v>
      </c>
      <c r="B76" s="16" t="s">
        <v>183</v>
      </c>
      <c r="C76" s="42" t="s">
        <v>21</v>
      </c>
      <c r="D76" s="42" t="s">
        <v>54</v>
      </c>
      <c r="E76" s="17">
        <f t="shared" si="69"/>
        <v>25</v>
      </c>
      <c r="F76" s="10"/>
      <c r="G76" s="32">
        <f t="shared" si="301"/>
        <v>0</v>
      </c>
      <c r="H76" s="17">
        <f t="shared" si="301"/>
        <v>25</v>
      </c>
      <c r="I76" s="32">
        <f t="shared" si="80"/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10"/>
      <c r="Q76" s="41">
        <v>0</v>
      </c>
      <c r="R76" s="41">
        <v>0</v>
      </c>
      <c r="S76" s="41">
        <v>0</v>
      </c>
      <c r="T76" s="41">
        <v>0</v>
      </c>
      <c r="U76" s="10"/>
      <c r="V76" s="41">
        <v>0</v>
      </c>
      <c r="W76" s="41">
        <v>0</v>
      </c>
      <c r="X76" s="41">
        <v>0</v>
      </c>
      <c r="Y76" s="41">
        <v>0</v>
      </c>
      <c r="Z76" s="10"/>
      <c r="AA76" s="41">
        <v>0</v>
      </c>
      <c r="AB76" s="41">
        <v>0</v>
      </c>
      <c r="AC76" s="41">
        <v>0</v>
      </c>
      <c r="AD76" s="10">
        <f t="shared" si="205"/>
        <v>25</v>
      </c>
      <c r="AE76" s="10"/>
      <c r="AF76" s="31">
        <v>0</v>
      </c>
      <c r="AG76" s="10">
        <v>25</v>
      </c>
      <c r="AH76" s="31">
        <v>0</v>
      </c>
      <c r="AI76" s="10">
        <f t="shared" si="81"/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10"/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1">
        <v>0</v>
      </c>
      <c r="BA76" s="31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</row>
    <row r="77" spans="1:59" ht="99" customHeight="1" x14ac:dyDescent="0.25">
      <c r="A77" s="9" t="s">
        <v>190</v>
      </c>
      <c r="B77" s="7" t="s">
        <v>195</v>
      </c>
      <c r="C77" s="48" t="s">
        <v>193</v>
      </c>
      <c r="D77" s="94" t="s">
        <v>49</v>
      </c>
      <c r="E77" s="17">
        <f t="shared" si="69"/>
        <v>28151.199999999997</v>
      </c>
      <c r="F77" s="10"/>
      <c r="G77" s="32">
        <f t="shared" si="301"/>
        <v>0</v>
      </c>
      <c r="H77" s="17">
        <f t="shared" si="301"/>
        <v>27869.599999999999</v>
      </c>
      <c r="I77" s="32">
        <f t="shared" si="80"/>
        <v>281.60000000000002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10"/>
      <c r="Q77" s="41">
        <v>0</v>
      </c>
      <c r="R77" s="41">
        <v>0</v>
      </c>
      <c r="S77" s="41">
        <v>0</v>
      </c>
      <c r="T77" s="41">
        <v>0</v>
      </c>
      <c r="U77" s="10"/>
      <c r="V77" s="41">
        <v>0</v>
      </c>
      <c r="W77" s="41">
        <v>0</v>
      </c>
      <c r="X77" s="41">
        <v>0</v>
      </c>
      <c r="Y77" s="41">
        <v>0</v>
      </c>
      <c r="Z77" s="10"/>
      <c r="AA77" s="41">
        <v>0</v>
      </c>
      <c r="AB77" s="41">
        <v>0</v>
      </c>
      <c r="AC77" s="41">
        <v>0</v>
      </c>
      <c r="AD77" s="10">
        <f t="shared" si="205"/>
        <v>28151.199999999997</v>
      </c>
      <c r="AE77" s="10"/>
      <c r="AF77" s="31">
        <v>0</v>
      </c>
      <c r="AG77" s="10">
        <v>27869.599999999999</v>
      </c>
      <c r="AH77" s="32">
        <v>281.60000000000002</v>
      </c>
      <c r="AI77" s="10">
        <f>AK77+AL77+AM77</f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10"/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</row>
    <row r="78" spans="1:59" ht="99" customHeight="1" x14ac:dyDescent="0.25">
      <c r="A78" s="9" t="s">
        <v>192</v>
      </c>
      <c r="B78" s="16" t="s">
        <v>191</v>
      </c>
      <c r="C78" s="48" t="s">
        <v>193</v>
      </c>
      <c r="D78" s="94" t="s">
        <v>49</v>
      </c>
      <c r="E78" s="17">
        <f t="shared" si="69"/>
        <v>6713.9</v>
      </c>
      <c r="F78" s="10"/>
      <c r="G78" s="32">
        <f t="shared" si="301"/>
        <v>0</v>
      </c>
      <c r="H78" s="17">
        <f t="shared" si="301"/>
        <v>2687</v>
      </c>
      <c r="I78" s="32">
        <f t="shared" si="80"/>
        <v>4026.9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10"/>
      <c r="Q78" s="41">
        <v>0</v>
      </c>
      <c r="R78" s="41">
        <v>0</v>
      </c>
      <c r="S78" s="41">
        <v>0</v>
      </c>
      <c r="T78" s="41">
        <v>0</v>
      </c>
      <c r="U78" s="10"/>
      <c r="V78" s="41">
        <v>0</v>
      </c>
      <c r="W78" s="41">
        <v>0</v>
      </c>
      <c r="X78" s="41">
        <v>0</v>
      </c>
      <c r="Y78" s="41">
        <v>0</v>
      </c>
      <c r="Z78" s="10"/>
      <c r="AA78" s="41">
        <v>0</v>
      </c>
      <c r="AB78" s="41">
        <v>0</v>
      </c>
      <c r="AC78" s="41">
        <v>0</v>
      </c>
      <c r="AD78" s="10">
        <f t="shared" si="205"/>
        <v>6713.9</v>
      </c>
      <c r="AE78" s="10"/>
      <c r="AF78" s="31">
        <v>0</v>
      </c>
      <c r="AG78" s="10">
        <v>2687</v>
      </c>
      <c r="AH78" s="32">
        <v>4026.9</v>
      </c>
      <c r="AI78" s="10">
        <f t="shared" si="81"/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10"/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1">
        <v>0</v>
      </c>
      <c r="BA78" s="31">
        <v>0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</row>
    <row r="79" spans="1:59" ht="63" x14ac:dyDescent="0.25">
      <c r="A79" s="9" t="s">
        <v>194</v>
      </c>
      <c r="B79" s="40" t="s">
        <v>168</v>
      </c>
      <c r="C79" s="89" t="s">
        <v>21</v>
      </c>
      <c r="D79" s="89" t="s">
        <v>21</v>
      </c>
      <c r="E79" s="17">
        <f t="shared" si="69"/>
        <v>141653.4</v>
      </c>
      <c r="F79" s="32">
        <f t="shared" ref="F79" si="302">K79+P79+U79+Z79+AE79+AJ79+AO79+AT79+AY79+BD79</f>
        <v>0</v>
      </c>
      <c r="G79" s="32">
        <f t="shared" si="301"/>
        <v>0</v>
      </c>
      <c r="H79" s="17">
        <f t="shared" si="301"/>
        <v>141653.4</v>
      </c>
      <c r="I79" s="32">
        <f t="shared" si="80"/>
        <v>0</v>
      </c>
      <c r="J79" s="10">
        <f t="shared" ref="J79" si="303">M79</f>
        <v>0</v>
      </c>
      <c r="K79" s="31">
        <v>0</v>
      </c>
      <c r="L79" s="31">
        <v>0</v>
      </c>
      <c r="M79" s="33">
        <v>0</v>
      </c>
      <c r="N79" s="31">
        <v>0</v>
      </c>
      <c r="O79" s="10">
        <f>R79</f>
        <v>0</v>
      </c>
      <c r="P79" s="31">
        <v>0</v>
      </c>
      <c r="Q79" s="31">
        <v>0</v>
      </c>
      <c r="R79" s="33">
        <v>0</v>
      </c>
      <c r="S79" s="31">
        <v>0</v>
      </c>
      <c r="T79" s="10">
        <f t="shared" ref="T79" si="304">W79</f>
        <v>0</v>
      </c>
      <c r="U79" s="31">
        <v>0</v>
      </c>
      <c r="V79" s="34">
        <v>0</v>
      </c>
      <c r="W79" s="41">
        <f t="shared" si="214"/>
        <v>0</v>
      </c>
      <c r="X79" s="35">
        <v>0</v>
      </c>
      <c r="Y79" s="47">
        <f t="shared" ref="Y79" si="305">AB79+AC79+AA79</f>
        <v>0</v>
      </c>
      <c r="Z79" s="31">
        <v>0</v>
      </c>
      <c r="AA79" s="91">
        <v>0</v>
      </c>
      <c r="AB79" s="43">
        <v>0</v>
      </c>
      <c r="AC79" s="92">
        <v>0</v>
      </c>
      <c r="AD79" s="10">
        <f t="shared" si="205"/>
        <v>11653.400000000001</v>
      </c>
      <c r="AE79" s="31">
        <v>0</v>
      </c>
      <c r="AF79" s="31">
        <v>0</v>
      </c>
      <c r="AG79" s="19">
        <f>50000-7790-2687- 27869.6</f>
        <v>11653.400000000001</v>
      </c>
      <c r="AH79" s="31">
        <v>0</v>
      </c>
      <c r="AI79" s="10">
        <f t="shared" si="81"/>
        <v>50000</v>
      </c>
      <c r="AJ79" s="31">
        <v>0</v>
      </c>
      <c r="AK79" s="31">
        <v>0</v>
      </c>
      <c r="AL79" s="19">
        <v>50000</v>
      </c>
      <c r="AM79" s="31">
        <v>0</v>
      </c>
      <c r="AN79" s="10">
        <f t="shared" ref="AN79" si="306">AQ79</f>
        <v>80000</v>
      </c>
      <c r="AO79" s="31">
        <v>0</v>
      </c>
      <c r="AP79" s="31">
        <v>0</v>
      </c>
      <c r="AQ79" s="33">
        <v>80000</v>
      </c>
      <c r="AR79" s="31">
        <v>0</v>
      </c>
      <c r="AS79" s="10">
        <f t="shared" ref="AS79" si="307">AV79</f>
        <v>0</v>
      </c>
      <c r="AT79" s="31">
        <v>0</v>
      </c>
      <c r="AU79" s="31">
        <v>0</v>
      </c>
      <c r="AV79" s="33">
        <v>0</v>
      </c>
      <c r="AW79" s="31">
        <v>0</v>
      </c>
      <c r="AX79" s="10">
        <f t="shared" ref="AX79" si="308">BA79</f>
        <v>0</v>
      </c>
      <c r="AY79" s="31">
        <v>0</v>
      </c>
      <c r="AZ79" s="31">
        <v>0</v>
      </c>
      <c r="BA79" s="33">
        <v>0</v>
      </c>
      <c r="BB79" s="31">
        <v>0</v>
      </c>
      <c r="BC79" s="10">
        <f t="shared" ref="BC79" si="309">BF79</f>
        <v>0</v>
      </c>
      <c r="BD79" s="31">
        <v>0</v>
      </c>
      <c r="BE79" s="31">
        <v>0</v>
      </c>
      <c r="BF79" s="33">
        <v>0</v>
      </c>
      <c r="BG79" s="31">
        <v>0</v>
      </c>
    </row>
  </sheetData>
  <dataConsolidate/>
  <mergeCells count="43"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34" fitToWidth="2" fitToHeight="3" orientation="landscape" r:id="rId1"/>
  <headerFooter>
    <oddFooter>Страница  &amp;P из &amp;N</oddFooter>
  </headerFooter>
  <colBreaks count="1" manualBreakCount="1">
    <brk id="29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2025-03-27T14:18:46Z</cp:lastPrinted>
  <dcterms:created xsi:type="dcterms:W3CDTF">2019-10-14T07:16:42Z</dcterms:created>
  <dcterms:modified xsi:type="dcterms:W3CDTF">2025-03-27T14:18:51Z</dcterms:modified>
</cp:coreProperties>
</file>