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_ИАиТО\_Hа САЙТ\Экономика\Коммунальная инфраструктура\"/>
    </mc:Choice>
  </mc:AlternateContent>
  <bookViews>
    <workbookView xWindow="0" yWindow="1080" windowWidth="28800" windowHeight="1126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57" i="1" l="1"/>
  <c r="AI157" i="1"/>
  <c r="AL159" i="1"/>
  <c r="AS159" i="1"/>
  <c r="AV159" i="1"/>
  <c r="AQ159" i="1"/>
  <c r="BH155" i="1" l="1"/>
  <c r="BC155" i="1"/>
  <c r="AX155" i="1"/>
  <c r="AS155" i="1"/>
  <c r="AN155" i="1"/>
  <c r="AI155" i="1"/>
  <c r="Y155" i="1"/>
  <c r="T155" i="1"/>
  <c r="O155" i="1"/>
  <c r="J155" i="1"/>
  <c r="I155" i="1"/>
  <c r="H155" i="1"/>
  <c r="G155" i="1"/>
  <c r="F155" i="1"/>
  <c r="Y154" i="1"/>
  <c r="T154" i="1"/>
  <c r="O154" i="1"/>
  <c r="J154" i="1"/>
  <c r="E154" i="1" s="1"/>
  <c r="J153" i="1"/>
  <c r="F152" i="1"/>
  <c r="G152" i="1"/>
  <c r="F153" i="1"/>
  <c r="G153" i="1"/>
  <c r="F154" i="1"/>
  <c r="G154" i="1"/>
  <c r="F151" i="1"/>
  <c r="I154" i="1"/>
  <c r="H154" i="1"/>
  <c r="BH154" i="1"/>
  <c r="BC154" i="1"/>
  <c r="AX154" i="1"/>
  <c r="AS154" i="1"/>
  <c r="AN154" i="1"/>
  <c r="AI154" i="1"/>
  <c r="E155" i="1" l="1"/>
  <c r="T152" i="1" l="1"/>
  <c r="T153" i="1"/>
  <c r="Y152" i="1"/>
  <c r="Y153" i="1"/>
  <c r="J150" i="1"/>
  <c r="J125" i="1"/>
  <c r="J152" i="1"/>
  <c r="J156" i="1"/>
  <c r="O151" i="1"/>
  <c r="O152" i="1"/>
  <c r="O153" i="1"/>
  <c r="AX144" i="1"/>
  <c r="AS144" i="1"/>
  <c r="AN144" i="1"/>
  <c r="AI144" i="1"/>
  <c r="AN152" i="1"/>
  <c r="AS152" i="1"/>
  <c r="AX152" i="1"/>
  <c r="BC152" i="1"/>
  <c r="BH152" i="1"/>
  <c r="AN153" i="1"/>
  <c r="AS153" i="1"/>
  <c r="AX153" i="1"/>
  <c r="BC153" i="1"/>
  <c r="BH153" i="1"/>
  <c r="AI153" i="1"/>
  <c r="H153" i="1"/>
  <c r="I153" i="1"/>
  <c r="I152" i="1"/>
  <c r="H152" i="1"/>
  <c r="AK116" i="1"/>
  <c r="AI152" i="1"/>
  <c r="E152" i="1" l="1"/>
  <c r="E153" i="1"/>
  <c r="I19" i="2" l="1"/>
  <c r="BH151" i="1" l="1"/>
  <c r="BC151" i="1"/>
  <c r="BH150" i="1"/>
  <c r="BC150" i="1"/>
  <c r="BH149" i="1"/>
  <c r="BC149" i="1"/>
  <c r="AN150" i="1"/>
  <c r="AM150" i="1" s="1"/>
  <c r="AS150" i="1"/>
  <c r="AX150" i="1"/>
  <c r="AN151" i="1"/>
  <c r="AM151" i="1" s="1"/>
  <c r="AI151" i="1" s="1"/>
  <c r="AS151" i="1"/>
  <c r="AX151" i="1"/>
  <c r="AV11" i="1" l="1"/>
  <c r="AV116" i="1" l="1"/>
  <c r="H26" i="1"/>
  <c r="H17" i="1"/>
  <c r="AQ11" i="1"/>
  <c r="AX26" i="1"/>
  <c r="AS26" i="1"/>
  <c r="AV157" i="1" l="1"/>
  <c r="AW11" i="1"/>
  <c r="AL166" i="1"/>
  <c r="AL11" i="1"/>
  <c r="AV166" i="1" l="1"/>
  <c r="AG159" i="1"/>
  <c r="AM116" i="1" l="1"/>
  <c r="AN26" i="1"/>
  <c r="AL156" i="1"/>
  <c r="AL116" i="1" s="1"/>
  <c r="AI160" i="1"/>
  <c r="AI161" i="1"/>
  <c r="AI162" i="1"/>
  <c r="F162" i="1"/>
  <c r="G162" i="1"/>
  <c r="H162" i="1"/>
  <c r="J162" i="1"/>
  <c r="O162" i="1"/>
  <c r="T162" i="1"/>
  <c r="Y162" i="1"/>
  <c r="AN162" i="1"/>
  <c r="AS162" i="1"/>
  <c r="AX162" i="1"/>
  <c r="G151" i="1"/>
  <c r="H151" i="1"/>
  <c r="I151" i="1"/>
  <c r="J151" i="1"/>
  <c r="T151" i="1"/>
  <c r="Y151" i="1"/>
  <c r="G150" i="1"/>
  <c r="H150" i="1"/>
  <c r="I150" i="1"/>
  <c r="T150" i="1"/>
  <c r="Y150" i="1"/>
  <c r="AI150" i="1"/>
  <c r="J149" i="1"/>
  <c r="T149" i="1"/>
  <c r="Y149" i="1"/>
  <c r="G149" i="1"/>
  <c r="H149" i="1"/>
  <c r="I149" i="1"/>
  <c r="AN149" i="1"/>
  <c r="AS149" i="1"/>
  <c r="AX149" i="1"/>
  <c r="AI149" i="1"/>
  <c r="AL35" i="1"/>
  <c r="AL34" i="1" s="1"/>
  <c r="AQ35" i="1"/>
  <c r="AQ34" i="1" s="1"/>
  <c r="AQ33" i="1"/>
  <c r="AL33" i="1"/>
  <c r="E162" i="1" l="1"/>
  <c r="E151" i="1"/>
  <c r="AH144" i="1"/>
  <c r="AG18" i="1" l="1"/>
  <c r="K37" i="1"/>
  <c r="L37" i="1"/>
  <c r="M37" i="1"/>
  <c r="N37" i="1"/>
  <c r="P37" i="1"/>
  <c r="S37" i="1"/>
  <c r="U37" i="1"/>
  <c r="X37" i="1"/>
  <c r="Z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3" i="1"/>
  <c r="BC73" i="1"/>
  <c r="AX73" i="1"/>
  <c r="AS73" i="1"/>
  <c r="AN73" i="1"/>
  <c r="AI73" i="1"/>
  <c r="AD73" i="1"/>
  <c r="AB73" i="1"/>
  <c r="Y73" i="1" s="1"/>
  <c r="W73" i="1"/>
  <c r="T73" i="1" s="1"/>
  <c r="O73" i="1"/>
  <c r="J73" i="1"/>
  <c r="I73" i="1"/>
  <c r="G73" i="1"/>
  <c r="F73" i="1"/>
  <c r="BH72" i="1"/>
  <c r="BC72" i="1"/>
  <c r="AX72" i="1"/>
  <c r="AS72" i="1"/>
  <c r="AN72" i="1"/>
  <c r="AI72" i="1"/>
  <c r="AD72" i="1"/>
  <c r="AB72" i="1"/>
  <c r="Y72" i="1" s="1"/>
  <c r="W72" i="1"/>
  <c r="T72" i="1" s="1"/>
  <c r="O72" i="1"/>
  <c r="J72" i="1"/>
  <c r="I72" i="1"/>
  <c r="G72" i="1"/>
  <c r="F72" i="1"/>
  <c r="BH71" i="1"/>
  <c r="BC71" i="1"/>
  <c r="AX71" i="1"/>
  <c r="AS71" i="1"/>
  <c r="AN71" i="1"/>
  <c r="AI71" i="1"/>
  <c r="AD71" i="1"/>
  <c r="AB71" i="1"/>
  <c r="Y71" i="1" s="1"/>
  <c r="W71" i="1"/>
  <c r="T71" i="1" s="1"/>
  <c r="O71" i="1"/>
  <c r="J71" i="1"/>
  <c r="I71" i="1"/>
  <c r="G71" i="1"/>
  <c r="F71" i="1"/>
  <c r="AG112" i="1"/>
  <c r="AG144" i="1"/>
  <c r="H71" i="1" l="1"/>
  <c r="E72" i="1"/>
  <c r="E73" i="1"/>
  <c r="H72" i="1"/>
  <c r="H73" i="1"/>
  <c r="E71" i="1"/>
  <c r="I11" i="2"/>
  <c r="I10" i="2" l="1"/>
  <c r="I16" i="2"/>
  <c r="AG77" i="1" l="1"/>
  <c r="BH171" i="1"/>
  <c r="BC171" i="1"/>
  <c r="AX171" i="1"/>
  <c r="AS171" i="1"/>
  <c r="AN171" i="1"/>
  <c r="AI171" i="1"/>
  <c r="AD171" i="1"/>
  <c r="AB171" i="1"/>
  <c r="H171" i="1" s="1"/>
  <c r="T171" i="1"/>
  <c r="O171" i="1"/>
  <c r="J171" i="1"/>
  <c r="I171" i="1"/>
  <c r="G171" i="1"/>
  <c r="F171" i="1"/>
  <c r="K163" i="1"/>
  <c r="L163" i="1"/>
  <c r="P163" i="1"/>
  <c r="Q163" i="1"/>
  <c r="R163" i="1"/>
  <c r="S163" i="1"/>
  <c r="U163" i="1"/>
  <c r="V163" i="1"/>
  <c r="W163" i="1"/>
  <c r="X163" i="1"/>
  <c r="Z163" i="1"/>
  <c r="AA163" i="1"/>
  <c r="AB163" i="1"/>
  <c r="AC163" i="1"/>
  <c r="AE163" i="1"/>
  <c r="AF163" i="1"/>
  <c r="AG163" i="1"/>
  <c r="AH163" i="1"/>
  <c r="AJ163" i="1"/>
  <c r="AK163" i="1"/>
  <c r="AL163" i="1"/>
  <c r="AM163" i="1"/>
  <c r="AO163" i="1"/>
  <c r="AP163" i="1"/>
  <c r="AQ163" i="1"/>
  <c r="AR163" i="1"/>
  <c r="AT163" i="1"/>
  <c r="AU163" i="1"/>
  <c r="AV163" i="1"/>
  <c r="AW163" i="1"/>
  <c r="AY163" i="1"/>
  <c r="AZ163" i="1"/>
  <c r="BA163" i="1"/>
  <c r="BB163" i="1"/>
  <c r="BD163" i="1"/>
  <c r="BE163" i="1"/>
  <c r="BF163" i="1"/>
  <c r="BG163" i="1"/>
  <c r="BI163" i="1"/>
  <c r="BJ163" i="1"/>
  <c r="BK163" i="1"/>
  <c r="BL163" i="1"/>
  <c r="K157" i="1"/>
  <c r="L157" i="1"/>
  <c r="M157" i="1"/>
  <c r="N157" i="1"/>
  <c r="P157" i="1"/>
  <c r="Q157" i="1"/>
  <c r="R157" i="1"/>
  <c r="S157" i="1"/>
  <c r="U157" i="1"/>
  <c r="V157" i="1"/>
  <c r="W157" i="1"/>
  <c r="X157" i="1"/>
  <c r="Z157" i="1"/>
  <c r="AA157" i="1"/>
  <c r="AC157" i="1"/>
  <c r="AE157" i="1"/>
  <c r="AF157" i="1"/>
  <c r="AG157" i="1"/>
  <c r="AH157" i="1"/>
  <c r="AJ157" i="1"/>
  <c r="AK157" i="1"/>
  <c r="AM157" i="1"/>
  <c r="AO157" i="1"/>
  <c r="AP157" i="1"/>
  <c r="AR157" i="1"/>
  <c r="AT157" i="1"/>
  <c r="AU157" i="1"/>
  <c r="AW157" i="1"/>
  <c r="AY157" i="1"/>
  <c r="AZ157" i="1"/>
  <c r="BA157" i="1"/>
  <c r="BB157" i="1"/>
  <c r="BD157" i="1"/>
  <c r="BE157" i="1"/>
  <c r="BF157" i="1"/>
  <c r="BG157" i="1"/>
  <c r="BI157" i="1"/>
  <c r="BJ157" i="1"/>
  <c r="BK157" i="1"/>
  <c r="BL157" i="1"/>
  <c r="BH161" i="1"/>
  <c r="BC161" i="1"/>
  <c r="AX161" i="1"/>
  <c r="AS161" i="1"/>
  <c r="AN161" i="1"/>
  <c r="AD161" i="1"/>
  <c r="Y161" i="1"/>
  <c r="T161" i="1"/>
  <c r="O161" i="1"/>
  <c r="J161" i="1"/>
  <c r="I161" i="1"/>
  <c r="H161" i="1"/>
  <c r="G161" i="1"/>
  <c r="F161" i="1"/>
  <c r="BH165" i="1"/>
  <c r="BC165" i="1"/>
  <c r="AX165" i="1"/>
  <c r="AS165" i="1"/>
  <c r="AN165" i="1"/>
  <c r="AI165" i="1"/>
  <c r="AD165" i="1"/>
  <c r="Y165" i="1"/>
  <c r="T165" i="1"/>
  <c r="O165" i="1"/>
  <c r="H165" i="1"/>
  <c r="J165" i="1"/>
  <c r="I165" i="1"/>
  <c r="G165" i="1"/>
  <c r="F165" i="1"/>
  <c r="AQ156" i="1"/>
  <c r="AQ116" i="1" s="1"/>
  <c r="AQ157" i="1"/>
  <c r="E161" i="1" l="1"/>
  <c r="P150" i="1"/>
  <c r="O150" i="1" s="1"/>
  <c r="E150" i="1" s="1"/>
  <c r="P156" i="1"/>
  <c r="Y171" i="1"/>
  <c r="E171" i="1" s="1"/>
  <c r="E165" i="1"/>
  <c r="BH160" i="1"/>
  <c r="BC160" i="1"/>
  <c r="AX160" i="1"/>
  <c r="AS160" i="1"/>
  <c r="AN160" i="1"/>
  <c r="AD160" i="1"/>
  <c r="H160" i="1"/>
  <c r="Y160" i="1"/>
  <c r="T160" i="1"/>
  <c r="O160" i="1"/>
  <c r="J160" i="1"/>
  <c r="E160" i="1" s="1"/>
  <c r="I160" i="1"/>
  <c r="G160" i="1"/>
  <c r="F160" i="1"/>
  <c r="AG170" i="1"/>
  <c r="BH148" i="1"/>
  <c r="BC148" i="1"/>
  <c r="AX148" i="1"/>
  <c r="AS148" i="1"/>
  <c r="AN148" i="1"/>
  <c r="AI148" i="1"/>
  <c r="AD148" i="1"/>
  <c r="Y148" i="1"/>
  <c r="T148" i="1"/>
  <c r="J148" i="1"/>
  <c r="I148" i="1"/>
  <c r="H148" i="1"/>
  <c r="G148" i="1"/>
  <c r="BH147" i="1"/>
  <c r="BC147" i="1"/>
  <c r="AX147" i="1"/>
  <c r="AS147" i="1"/>
  <c r="AN147" i="1"/>
  <c r="AI147" i="1"/>
  <c r="AD147" i="1"/>
  <c r="Y147" i="1"/>
  <c r="T147" i="1"/>
  <c r="J147" i="1"/>
  <c r="I147" i="1"/>
  <c r="H147" i="1"/>
  <c r="G147" i="1"/>
  <c r="BH146" i="1"/>
  <c r="BC146" i="1"/>
  <c r="AX146" i="1"/>
  <c r="AS146" i="1"/>
  <c r="AN146" i="1"/>
  <c r="AI146" i="1"/>
  <c r="AD146" i="1"/>
  <c r="Y146" i="1"/>
  <c r="T146" i="1"/>
  <c r="J146" i="1"/>
  <c r="I146" i="1"/>
  <c r="H146" i="1"/>
  <c r="G146" i="1"/>
  <c r="AG156" i="1"/>
  <c r="AG167" i="1"/>
  <c r="P149" i="1" l="1"/>
  <c r="O149" i="1" s="1"/>
  <c r="O156" i="1"/>
  <c r="F149" i="1"/>
  <c r="P148" i="1"/>
  <c r="E149" i="1"/>
  <c r="F150" i="1"/>
  <c r="BH145" i="1"/>
  <c r="BC145" i="1"/>
  <c r="AX145" i="1"/>
  <c r="AS145" i="1"/>
  <c r="AN145" i="1"/>
  <c r="AI145" i="1"/>
  <c r="AD145" i="1"/>
  <c r="Y145" i="1"/>
  <c r="T145" i="1"/>
  <c r="J145" i="1"/>
  <c r="I145" i="1"/>
  <c r="H145" i="1"/>
  <c r="G145" i="1"/>
  <c r="BH144" i="1"/>
  <c r="BC144" i="1"/>
  <c r="AD144" i="1"/>
  <c r="Y144" i="1"/>
  <c r="T144" i="1"/>
  <c r="J144" i="1"/>
  <c r="I144" i="1"/>
  <c r="H144" i="1"/>
  <c r="G144" i="1"/>
  <c r="BH143" i="1"/>
  <c r="BC143" i="1"/>
  <c r="AX143" i="1"/>
  <c r="AS143" i="1"/>
  <c r="AN143" i="1"/>
  <c r="AI143" i="1"/>
  <c r="AD143" i="1"/>
  <c r="Y143" i="1"/>
  <c r="T143" i="1"/>
  <c r="J143" i="1"/>
  <c r="I143" i="1"/>
  <c r="H143" i="1"/>
  <c r="G143" i="1"/>
  <c r="P147" i="1" l="1"/>
  <c r="F148" i="1"/>
  <c r="O148" i="1"/>
  <c r="E148" i="1" s="1"/>
  <c r="P146" i="1" l="1"/>
  <c r="O147" i="1"/>
  <c r="E147" i="1" s="1"/>
  <c r="F147" i="1"/>
  <c r="K166" i="1"/>
  <c r="L166" i="1"/>
  <c r="M166" i="1"/>
  <c r="N166" i="1"/>
  <c r="P166" i="1"/>
  <c r="Q166" i="1"/>
  <c r="R166" i="1"/>
  <c r="S166" i="1"/>
  <c r="U166" i="1"/>
  <c r="V166" i="1"/>
  <c r="X166" i="1"/>
  <c r="Z166" i="1"/>
  <c r="AA166" i="1"/>
  <c r="AC166" i="1"/>
  <c r="AE166" i="1"/>
  <c r="AF166" i="1"/>
  <c r="AG166" i="1"/>
  <c r="AH166" i="1"/>
  <c r="AJ166" i="1"/>
  <c r="AK166" i="1"/>
  <c r="AM166" i="1"/>
  <c r="AO166" i="1"/>
  <c r="AP166" i="1"/>
  <c r="AQ166" i="1"/>
  <c r="AR166" i="1"/>
  <c r="AT166" i="1"/>
  <c r="AU166" i="1"/>
  <c r="AW166" i="1"/>
  <c r="AY166" i="1"/>
  <c r="AZ166" i="1"/>
  <c r="BA166" i="1"/>
  <c r="BB166" i="1"/>
  <c r="BD166" i="1"/>
  <c r="BE166" i="1"/>
  <c r="BF166" i="1"/>
  <c r="BG166" i="1"/>
  <c r="BI166" i="1"/>
  <c r="BJ166" i="1"/>
  <c r="BK166" i="1"/>
  <c r="BL166" i="1"/>
  <c r="P145" i="1" l="1"/>
  <c r="O146" i="1"/>
  <c r="E146" i="1" s="1"/>
  <c r="F146" i="1"/>
  <c r="M99" i="1"/>
  <c r="M92" i="1"/>
  <c r="R92" i="1"/>
  <c r="W99" i="1"/>
  <c r="W92" i="1"/>
  <c r="AB96" i="1"/>
  <c r="P144" i="1" l="1"/>
  <c r="O145" i="1"/>
  <c r="E145" i="1" s="1"/>
  <c r="F145" i="1"/>
  <c r="BH142" i="1"/>
  <c r="BC142" i="1"/>
  <c r="AX142" i="1"/>
  <c r="AS142" i="1"/>
  <c r="AN142" i="1"/>
  <c r="AI142" i="1"/>
  <c r="AD142" i="1"/>
  <c r="Y142" i="1"/>
  <c r="T142" i="1"/>
  <c r="J142" i="1"/>
  <c r="I142" i="1"/>
  <c r="H142" i="1"/>
  <c r="G142" i="1"/>
  <c r="P143" i="1" l="1"/>
  <c r="O144" i="1"/>
  <c r="E144" i="1" s="1"/>
  <c r="F144" i="1"/>
  <c r="P142" i="1" l="1"/>
  <c r="O143" i="1"/>
  <c r="E143" i="1" s="1"/>
  <c r="F143" i="1"/>
  <c r="I23" i="2"/>
  <c r="P141" i="1" l="1"/>
  <c r="P140" i="1" s="1"/>
  <c r="P139" i="1" s="1"/>
  <c r="P138" i="1" s="1"/>
  <c r="P137" i="1" s="1"/>
  <c r="P136" i="1" s="1"/>
  <c r="P135" i="1" s="1"/>
  <c r="P134" i="1" s="1"/>
  <c r="P133" i="1" s="1"/>
  <c r="P132" i="1" s="1"/>
  <c r="P131" i="1" s="1"/>
  <c r="P130" i="1" s="1"/>
  <c r="P129" i="1" s="1"/>
  <c r="O142" i="1"/>
  <c r="E142" i="1" s="1"/>
  <c r="F142" i="1"/>
  <c r="H21" i="2"/>
  <c r="AB170" i="1"/>
  <c r="H10" i="2"/>
  <c r="AB49" i="1"/>
  <c r="H14" i="2"/>
  <c r="AB70" i="1"/>
  <c r="AB43" i="1"/>
  <c r="H20" i="2"/>
  <c r="AB169" i="1"/>
  <c r="AB40" i="1"/>
  <c r="AB159" i="1"/>
  <c r="AB157" i="1" s="1"/>
  <c r="AB24" i="1"/>
  <c r="AB28" i="1"/>
  <c r="AB33" i="1"/>
  <c r="AB16" i="1" l="1"/>
  <c r="AB35" i="1" l="1"/>
  <c r="AB64" i="1" l="1"/>
  <c r="AB42" i="1" l="1"/>
  <c r="AB41" i="1"/>
  <c r="AA41" i="1"/>
  <c r="AA37" i="1" s="1"/>
  <c r="AB38" i="1"/>
  <c r="AB37" i="1" s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BH70" i="1" l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72" i="1"/>
  <c r="AB166" i="1" s="1"/>
  <c r="BH170" i="1"/>
  <c r="BC170" i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AB27" i="1"/>
  <c r="H70" i="1" l="1"/>
  <c r="E170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73" i="1"/>
  <c r="L173" i="1"/>
  <c r="M173" i="1"/>
  <c r="N173" i="1"/>
  <c r="P173" i="1"/>
  <c r="Q173" i="1"/>
  <c r="R173" i="1"/>
  <c r="S173" i="1"/>
  <c r="U173" i="1"/>
  <c r="V173" i="1"/>
  <c r="W173" i="1"/>
  <c r="X173" i="1"/>
  <c r="Z173" i="1"/>
  <c r="AA173" i="1"/>
  <c r="AB173" i="1"/>
  <c r="AC173" i="1"/>
  <c r="AE173" i="1"/>
  <c r="AF173" i="1"/>
  <c r="AG173" i="1"/>
  <c r="AH173" i="1"/>
  <c r="AJ173" i="1"/>
  <c r="AK173" i="1"/>
  <c r="AL173" i="1"/>
  <c r="AM173" i="1"/>
  <c r="AO173" i="1"/>
  <c r="AP173" i="1"/>
  <c r="AQ173" i="1"/>
  <c r="AR173" i="1"/>
  <c r="AT173" i="1"/>
  <c r="AU173" i="1"/>
  <c r="AV173" i="1"/>
  <c r="AW173" i="1"/>
  <c r="AY173" i="1"/>
  <c r="AZ173" i="1"/>
  <c r="BA173" i="1"/>
  <c r="BB173" i="1"/>
  <c r="BD173" i="1"/>
  <c r="BE173" i="1"/>
  <c r="BF173" i="1"/>
  <c r="BG173" i="1"/>
  <c r="BI173" i="1"/>
  <c r="BJ173" i="1"/>
  <c r="BK173" i="1"/>
  <c r="BL173" i="1"/>
  <c r="F174" i="1"/>
  <c r="F173" i="1" s="1"/>
  <c r="G174" i="1"/>
  <c r="G173" i="1" s="1"/>
  <c r="H174" i="1"/>
  <c r="H173" i="1" s="1"/>
  <c r="I174" i="1"/>
  <c r="I173" i="1" s="1"/>
  <c r="J174" i="1"/>
  <c r="J173" i="1" s="1"/>
  <c r="O174" i="1"/>
  <c r="O173" i="1" s="1"/>
  <c r="Y43" i="1" l="1"/>
  <c r="BH169" i="1" l="1"/>
  <c r="BC169" i="1"/>
  <c r="AX169" i="1"/>
  <c r="AS169" i="1"/>
  <c r="AN169" i="1"/>
  <c r="AI169" i="1"/>
  <c r="AD169" i="1"/>
  <c r="Y169" i="1"/>
  <c r="T169" i="1"/>
  <c r="O169" i="1"/>
  <c r="J169" i="1"/>
  <c r="I169" i="1"/>
  <c r="H169" i="1"/>
  <c r="G169" i="1"/>
  <c r="F169" i="1"/>
  <c r="BH159" i="1"/>
  <c r="BC159" i="1"/>
  <c r="AX159" i="1"/>
  <c r="AN159" i="1"/>
  <c r="AI159" i="1"/>
  <c r="E159" i="1" s="1"/>
  <c r="AD159" i="1"/>
  <c r="Y159" i="1"/>
  <c r="T159" i="1"/>
  <c r="O159" i="1"/>
  <c r="J159" i="1"/>
  <c r="I159" i="1"/>
  <c r="H159" i="1"/>
  <c r="G159" i="1"/>
  <c r="F159" i="1"/>
  <c r="E169" i="1" l="1"/>
  <c r="K86" i="1"/>
  <c r="L86" i="1"/>
  <c r="M86" i="1"/>
  <c r="N86" i="1"/>
  <c r="P86" i="1"/>
  <c r="Q86" i="1"/>
  <c r="R86" i="1"/>
  <c r="S86" i="1"/>
  <c r="X86" i="1"/>
  <c r="Z86" i="1"/>
  <c r="AA86" i="1"/>
  <c r="AB86" i="1"/>
  <c r="AC86" i="1"/>
  <c r="AE86" i="1"/>
  <c r="AF86" i="1"/>
  <c r="AG86" i="1"/>
  <c r="AH86" i="1"/>
  <c r="AJ86" i="1"/>
  <c r="AK86" i="1"/>
  <c r="AL86" i="1"/>
  <c r="AM86" i="1"/>
  <c r="AO86" i="1"/>
  <c r="AP86" i="1"/>
  <c r="AQ86" i="1"/>
  <c r="AR86" i="1"/>
  <c r="AT86" i="1"/>
  <c r="AU86" i="1"/>
  <c r="AV86" i="1"/>
  <c r="AW86" i="1"/>
  <c r="AY86" i="1"/>
  <c r="AZ86" i="1"/>
  <c r="BA86" i="1"/>
  <c r="BB86" i="1"/>
  <c r="BD86" i="1"/>
  <c r="BE86" i="1"/>
  <c r="BF86" i="1"/>
  <c r="BG86" i="1"/>
  <c r="BI86" i="1"/>
  <c r="BJ86" i="1"/>
  <c r="BK86" i="1"/>
  <c r="BL86" i="1"/>
  <c r="G23" i="2" l="1"/>
  <c r="AB141" i="1" l="1"/>
  <c r="BH174" i="1" l="1"/>
  <c r="BH173" i="1" s="1"/>
  <c r="BC174" i="1"/>
  <c r="BC173" i="1" s="1"/>
  <c r="AX174" i="1"/>
  <c r="AX173" i="1" s="1"/>
  <c r="AS174" i="1"/>
  <c r="AS173" i="1" s="1"/>
  <c r="AN174" i="1"/>
  <c r="AN173" i="1" s="1"/>
  <c r="AI174" i="1"/>
  <c r="AI173" i="1" s="1"/>
  <c r="AD174" i="1"/>
  <c r="AD173" i="1" s="1"/>
  <c r="Y174" i="1"/>
  <c r="Y173" i="1" s="1"/>
  <c r="T174" i="1"/>
  <c r="T173" i="1" l="1"/>
  <c r="E174" i="1"/>
  <c r="E173" i="1" s="1"/>
  <c r="K111" i="1"/>
  <c r="L111" i="1"/>
  <c r="M111" i="1"/>
  <c r="N111" i="1"/>
  <c r="R111" i="1"/>
  <c r="S111" i="1"/>
  <c r="V111" i="1"/>
  <c r="W111" i="1"/>
  <c r="X111" i="1"/>
  <c r="Z111" i="1"/>
  <c r="AA111" i="1"/>
  <c r="AB111" i="1"/>
  <c r="AC111" i="1"/>
  <c r="AE111" i="1"/>
  <c r="AF111" i="1"/>
  <c r="AG111" i="1"/>
  <c r="AH111" i="1"/>
  <c r="BL115" i="1"/>
  <c r="BK115" i="1"/>
  <c r="BJ115" i="1"/>
  <c r="BI115" i="1"/>
  <c r="BG115" i="1"/>
  <c r="BF115" i="1"/>
  <c r="BE115" i="1"/>
  <c r="BD115" i="1"/>
  <c r="BB115" i="1"/>
  <c r="BA115" i="1"/>
  <c r="AZ115" i="1"/>
  <c r="AY115" i="1"/>
  <c r="AW115" i="1"/>
  <c r="AV115" i="1"/>
  <c r="AU115" i="1"/>
  <c r="AT115" i="1"/>
  <c r="AR115" i="1"/>
  <c r="AQ115" i="1"/>
  <c r="AP115" i="1"/>
  <c r="AO115" i="1"/>
  <c r="AM115" i="1"/>
  <c r="AL115" i="1"/>
  <c r="AK115" i="1"/>
  <c r="AJ115" i="1"/>
  <c r="AD115" i="1"/>
  <c r="Y115" i="1"/>
  <c r="U115" i="1"/>
  <c r="T115" i="1" s="1"/>
  <c r="Q115" i="1"/>
  <c r="P115" i="1"/>
  <c r="J115" i="1"/>
  <c r="I115" i="1" l="1"/>
  <c r="G115" i="1"/>
  <c r="AI115" i="1"/>
  <c r="AN115" i="1"/>
  <c r="O115" i="1"/>
  <c r="BH115" i="1"/>
  <c r="BC115" i="1"/>
  <c r="AX115" i="1"/>
  <c r="F115" i="1"/>
  <c r="AS115" i="1"/>
  <c r="H115" i="1"/>
  <c r="E115" i="1" l="1"/>
  <c r="U87" i="1" l="1"/>
  <c r="U86" i="1" s="1"/>
  <c r="V87" i="1"/>
  <c r="V86" i="1" s="1"/>
  <c r="W87" i="1"/>
  <c r="W86" i="1" s="1"/>
  <c r="T89" i="1"/>
  <c r="BH89" i="1"/>
  <c r="BC89" i="1"/>
  <c r="AX89" i="1"/>
  <c r="AS89" i="1"/>
  <c r="AN89" i="1"/>
  <c r="AI89" i="1"/>
  <c r="AD89" i="1"/>
  <c r="Y89" i="1"/>
  <c r="H89" i="1"/>
  <c r="O89" i="1"/>
  <c r="J89" i="1"/>
  <c r="I89" i="1"/>
  <c r="F89" i="1"/>
  <c r="G89" i="1" l="1"/>
  <c r="E89" i="1"/>
  <c r="W48" i="1" l="1"/>
  <c r="W45" i="1"/>
  <c r="W41" i="1"/>
  <c r="W47" i="1"/>
  <c r="W42" i="1"/>
  <c r="V42" i="1"/>
  <c r="W38" i="1"/>
  <c r="W43" i="1"/>
  <c r="W64" i="1" l="1"/>
  <c r="G14" i="2"/>
  <c r="W168" i="1"/>
  <c r="W166" i="1" s="1"/>
  <c r="W15" i="1"/>
  <c r="W27" i="1"/>
  <c r="W16" i="1"/>
  <c r="W25" i="1"/>
  <c r="W12" i="1"/>
  <c r="W22" i="1"/>
  <c r="W24" i="1"/>
  <c r="W35" i="1" l="1"/>
  <c r="H88" i="1" l="1"/>
  <c r="T88" i="1"/>
  <c r="T87" i="1" s="1"/>
  <c r="T86" i="1" s="1"/>
  <c r="BH88" i="1"/>
  <c r="BC88" i="1"/>
  <c r="AX88" i="1"/>
  <c r="AS88" i="1"/>
  <c r="AN88" i="1"/>
  <c r="AI88" i="1"/>
  <c r="AD88" i="1"/>
  <c r="Y88" i="1"/>
  <c r="O88" i="1"/>
  <c r="J88" i="1"/>
  <c r="I88" i="1"/>
  <c r="F88" i="1"/>
  <c r="BH87" i="1"/>
  <c r="BH86" i="1" s="1"/>
  <c r="BC87" i="1"/>
  <c r="BC86" i="1" s="1"/>
  <c r="AX87" i="1"/>
  <c r="AX86" i="1" s="1"/>
  <c r="AS87" i="1"/>
  <c r="AS86" i="1" s="1"/>
  <c r="AN87" i="1"/>
  <c r="AN86" i="1" s="1"/>
  <c r="AI87" i="1"/>
  <c r="AI86" i="1" s="1"/>
  <c r="AD87" i="1"/>
  <c r="AD86" i="1" s="1"/>
  <c r="Y87" i="1"/>
  <c r="Y86" i="1" s="1"/>
  <c r="O87" i="1"/>
  <c r="O86" i="1" s="1"/>
  <c r="J87" i="1"/>
  <c r="J86" i="1" s="1"/>
  <c r="I87" i="1"/>
  <c r="I86" i="1" s="1"/>
  <c r="H87" i="1"/>
  <c r="H86" i="1" s="1"/>
  <c r="G87" i="1"/>
  <c r="G86" i="1" s="1"/>
  <c r="F87" i="1"/>
  <c r="F86" i="1" s="1"/>
  <c r="E87" i="1" l="1"/>
  <c r="E86" i="1" s="1"/>
  <c r="G88" i="1"/>
  <c r="E88" i="1"/>
  <c r="H132" i="1"/>
  <c r="H133" i="1"/>
  <c r="I132" i="1"/>
  <c r="I133" i="1"/>
  <c r="W156" i="1"/>
  <c r="BH133" i="1"/>
  <c r="BC133" i="1"/>
  <c r="AX133" i="1"/>
  <c r="AS133" i="1"/>
  <c r="AN133" i="1"/>
  <c r="AI133" i="1"/>
  <c r="AD133" i="1"/>
  <c r="Y133" i="1"/>
  <c r="T133" i="1"/>
  <c r="O133" i="1"/>
  <c r="J133" i="1"/>
  <c r="G133" i="1"/>
  <c r="BH132" i="1"/>
  <c r="BC132" i="1"/>
  <c r="AX132" i="1"/>
  <c r="AS132" i="1"/>
  <c r="AN132" i="1"/>
  <c r="AI132" i="1"/>
  <c r="AD132" i="1"/>
  <c r="Y132" i="1"/>
  <c r="T132" i="1"/>
  <c r="O132" i="1"/>
  <c r="J132" i="1"/>
  <c r="G132" i="1"/>
  <c r="BH141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E141" i="1" l="1"/>
  <c r="E133" i="1"/>
  <c r="E132" i="1"/>
  <c r="K90" i="1"/>
  <c r="L90" i="1"/>
  <c r="N90" i="1"/>
  <c r="P90" i="1"/>
  <c r="Q90" i="1"/>
  <c r="S90" i="1"/>
  <c r="U90" i="1"/>
  <c r="V90" i="1"/>
  <c r="X90" i="1"/>
  <c r="Z90" i="1"/>
  <c r="AA90" i="1"/>
  <c r="AC90" i="1"/>
  <c r="AE90" i="1"/>
  <c r="AF90" i="1"/>
  <c r="AG90" i="1"/>
  <c r="AH90" i="1"/>
  <c r="AJ90" i="1"/>
  <c r="AK90" i="1"/>
  <c r="AL90" i="1"/>
  <c r="AM90" i="1"/>
  <c r="AO90" i="1"/>
  <c r="AP90" i="1"/>
  <c r="AQ90" i="1"/>
  <c r="AR90" i="1"/>
  <c r="AT90" i="1"/>
  <c r="AU90" i="1"/>
  <c r="AV90" i="1"/>
  <c r="AW90" i="1"/>
  <c r="AY90" i="1"/>
  <c r="AZ90" i="1"/>
  <c r="BA90" i="1"/>
  <c r="BB90" i="1"/>
  <c r="BD90" i="1"/>
  <c r="BE90" i="1"/>
  <c r="BF90" i="1"/>
  <c r="BG90" i="1"/>
  <c r="BI90" i="1"/>
  <c r="BJ90" i="1"/>
  <c r="BK90" i="1"/>
  <c r="BL90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E103" i="1" l="1"/>
  <c r="E104" i="1"/>
  <c r="W28" i="1"/>
  <c r="BH168" i="1" l="1"/>
  <c r="BC168" i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BH167" i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67" i="1"/>
  <c r="E168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W40" i="1"/>
  <c r="W46" i="1"/>
  <c r="W39" i="1"/>
  <c r="E62" i="1" l="1"/>
  <c r="E140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F156" i="1"/>
  <c r="G156" i="1"/>
  <c r="H156" i="1"/>
  <c r="I156" i="1"/>
  <c r="F135" i="1"/>
  <c r="G135" i="1"/>
  <c r="H135" i="1"/>
  <c r="I135" i="1"/>
  <c r="F136" i="1"/>
  <c r="G136" i="1"/>
  <c r="H136" i="1"/>
  <c r="I136" i="1"/>
  <c r="F137" i="1"/>
  <c r="G137" i="1"/>
  <c r="H137" i="1"/>
  <c r="I137" i="1"/>
  <c r="F138" i="1"/>
  <c r="G138" i="1"/>
  <c r="H138" i="1"/>
  <c r="I138" i="1"/>
  <c r="I134" i="1"/>
  <c r="H134" i="1"/>
  <c r="G134" i="1"/>
  <c r="F134" i="1"/>
  <c r="G117" i="1"/>
  <c r="E134" i="1" l="1"/>
  <c r="AD114" i="1"/>
  <c r="Y114" i="1"/>
  <c r="K116" i="1"/>
  <c r="L116" i="1"/>
  <c r="P116" i="1"/>
  <c r="Q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O116" i="1"/>
  <c r="AP116" i="1"/>
  <c r="AR116" i="1"/>
  <c r="AT116" i="1"/>
  <c r="AU116" i="1"/>
  <c r="AW116" i="1"/>
  <c r="AY116" i="1"/>
  <c r="AZ116" i="1"/>
  <c r="BA116" i="1"/>
  <c r="BB116" i="1"/>
  <c r="BD116" i="1"/>
  <c r="BE116" i="1"/>
  <c r="BF116" i="1"/>
  <c r="BG116" i="1"/>
  <c r="BI116" i="1"/>
  <c r="BJ116" i="1"/>
  <c r="BK116" i="1"/>
  <c r="BL116" i="1"/>
  <c r="BH156" i="1"/>
  <c r="BC156" i="1"/>
  <c r="AX156" i="1"/>
  <c r="AS156" i="1"/>
  <c r="AN156" i="1"/>
  <c r="AI156" i="1"/>
  <c r="AD156" i="1"/>
  <c r="Y156" i="1"/>
  <c r="T156" i="1"/>
  <c r="E156" i="1" l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W90" i="1"/>
  <c r="E102" i="1" l="1"/>
  <c r="BH138" i="1"/>
  <c r="BC138" i="1"/>
  <c r="AX138" i="1"/>
  <c r="AS138" i="1"/>
  <c r="AN138" i="1"/>
  <c r="AI138" i="1"/>
  <c r="AD138" i="1"/>
  <c r="Y138" i="1"/>
  <c r="T138" i="1"/>
  <c r="O138" i="1"/>
  <c r="J138" i="1"/>
  <c r="BH137" i="1"/>
  <c r="BC137" i="1"/>
  <c r="AX137" i="1"/>
  <c r="AS137" i="1"/>
  <c r="AN137" i="1"/>
  <c r="AI137" i="1"/>
  <c r="AD137" i="1"/>
  <c r="Y137" i="1"/>
  <c r="T137" i="1"/>
  <c r="O137" i="1"/>
  <c r="J137" i="1"/>
  <c r="BH136" i="1"/>
  <c r="BC136" i="1"/>
  <c r="AX136" i="1"/>
  <c r="AS136" i="1"/>
  <c r="AN136" i="1"/>
  <c r="AI136" i="1"/>
  <c r="AD136" i="1"/>
  <c r="Y136" i="1"/>
  <c r="T136" i="1"/>
  <c r="O136" i="1"/>
  <c r="J136" i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E135" i="1" l="1"/>
  <c r="E138" i="1"/>
  <c r="E137" i="1"/>
  <c r="E136" i="1"/>
  <c r="BH172" i="1" l="1"/>
  <c r="BH166" i="1" s="1"/>
  <c r="BC172" i="1"/>
  <c r="BC166" i="1" s="1"/>
  <c r="AX172" i="1"/>
  <c r="AX166" i="1" s="1"/>
  <c r="AS172" i="1"/>
  <c r="AS166" i="1" s="1"/>
  <c r="AN172" i="1"/>
  <c r="AN166" i="1" s="1"/>
  <c r="AI172" i="1"/>
  <c r="AI166" i="1" s="1"/>
  <c r="AD172" i="1"/>
  <c r="AD166" i="1" s="1"/>
  <c r="Y172" i="1"/>
  <c r="Y166" i="1" s="1"/>
  <c r="T172" i="1"/>
  <c r="T166" i="1" s="1"/>
  <c r="O172" i="1"/>
  <c r="O166" i="1" s="1"/>
  <c r="J172" i="1"/>
  <c r="J166" i="1" s="1"/>
  <c r="I172" i="1"/>
  <c r="I166" i="1" s="1"/>
  <c r="H172" i="1"/>
  <c r="H166" i="1" s="1"/>
  <c r="G172" i="1"/>
  <c r="G166" i="1" s="1"/>
  <c r="F172" i="1"/>
  <c r="F166" i="1" s="1"/>
  <c r="E172" i="1" l="1"/>
  <c r="E166" i="1" s="1"/>
  <c r="O38" i="1" l="1"/>
  <c r="K74" i="1" l="1"/>
  <c r="K36" i="1" s="1"/>
  <c r="L74" i="1"/>
  <c r="L36" i="1" s="1"/>
  <c r="N74" i="1"/>
  <c r="N36" i="1" s="1"/>
  <c r="P74" i="1"/>
  <c r="P36" i="1" s="1"/>
  <c r="Q74" i="1"/>
  <c r="S74" i="1"/>
  <c r="S36" i="1" s="1"/>
  <c r="U74" i="1"/>
  <c r="U36" i="1" s="1"/>
  <c r="V74" i="1"/>
  <c r="V36" i="1" s="1"/>
  <c r="W74" i="1"/>
  <c r="W36" i="1" s="1"/>
  <c r="X74" i="1"/>
  <c r="X36" i="1" s="1"/>
  <c r="Z74" i="1"/>
  <c r="Z36" i="1" s="1"/>
  <c r="AA74" i="1"/>
  <c r="AA36" i="1" s="1"/>
  <c r="AB74" i="1"/>
  <c r="AB36" i="1" s="1"/>
  <c r="AC74" i="1"/>
  <c r="AC36" i="1" s="1"/>
  <c r="AE74" i="1"/>
  <c r="AE36" i="1" s="1"/>
  <c r="AF74" i="1"/>
  <c r="AF36" i="1" s="1"/>
  <c r="AG74" i="1"/>
  <c r="AG36" i="1" s="1"/>
  <c r="AH74" i="1"/>
  <c r="AH36" i="1" s="1"/>
  <c r="AJ74" i="1"/>
  <c r="AJ36" i="1" s="1"/>
  <c r="AK74" i="1"/>
  <c r="AK36" i="1" s="1"/>
  <c r="AL74" i="1"/>
  <c r="AL36" i="1" s="1"/>
  <c r="AM74" i="1"/>
  <c r="AM36" i="1" s="1"/>
  <c r="AO74" i="1"/>
  <c r="AO36" i="1" s="1"/>
  <c r="AP74" i="1"/>
  <c r="AP36" i="1" s="1"/>
  <c r="AQ74" i="1"/>
  <c r="AQ36" i="1" s="1"/>
  <c r="AR74" i="1"/>
  <c r="AR36" i="1" s="1"/>
  <c r="AT74" i="1"/>
  <c r="AT36" i="1" s="1"/>
  <c r="AU74" i="1"/>
  <c r="AU36" i="1" s="1"/>
  <c r="AV74" i="1"/>
  <c r="AW74" i="1"/>
  <c r="AW36" i="1" s="1"/>
  <c r="AY74" i="1"/>
  <c r="AY36" i="1" s="1"/>
  <c r="AZ74" i="1"/>
  <c r="AZ36" i="1" s="1"/>
  <c r="BA74" i="1"/>
  <c r="BA36" i="1" s="1"/>
  <c r="BB74" i="1"/>
  <c r="BB36" i="1" s="1"/>
  <c r="BD74" i="1"/>
  <c r="BD36" i="1" s="1"/>
  <c r="BE74" i="1"/>
  <c r="BE36" i="1" s="1"/>
  <c r="BF74" i="1"/>
  <c r="BF36" i="1" s="1"/>
  <c r="BG74" i="1"/>
  <c r="BG36" i="1" s="1"/>
  <c r="BI74" i="1"/>
  <c r="BI36" i="1" s="1"/>
  <c r="BJ74" i="1"/>
  <c r="BJ36" i="1" s="1"/>
  <c r="BK74" i="1"/>
  <c r="BK36" i="1" s="1"/>
  <c r="BL74" i="1"/>
  <c r="BL36" i="1" s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R28" i="1"/>
  <c r="R24" i="1"/>
  <c r="R22" i="1"/>
  <c r="R79" i="1"/>
  <c r="E85" i="1" l="1"/>
  <c r="AB90" i="1"/>
  <c r="R90" i="1"/>
  <c r="R107" i="1"/>
  <c r="R35" i="1"/>
  <c r="S131" i="1"/>
  <c r="R131" i="1"/>
  <c r="R43" i="1"/>
  <c r="Q43" i="1"/>
  <c r="R42" i="1"/>
  <c r="Q42" i="1"/>
  <c r="R40" i="1"/>
  <c r="Q40" i="1"/>
  <c r="Q37" i="1" s="1"/>
  <c r="Q36" i="1" l="1"/>
  <c r="R45" i="1"/>
  <c r="R44" i="1"/>
  <c r="R41" i="1"/>
  <c r="R39" i="1"/>
  <c r="W33" i="1"/>
  <c r="R81" i="1"/>
  <c r="R37" i="1" l="1"/>
  <c r="S126" i="1"/>
  <c r="R126" i="1"/>
  <c r="S125" i="1"/>
  <c r="R125" i="1"/>
  <c r="R128" i="1"/>
  <c r="R129" i="1"/>
  <c r="R130" i="1"/>
  <c r="R116" i="1" l="1"/>
  <c r="S116" i="1"/>
  <c r="J100" i="1" l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I100" i="1"/>
  <c r="H100" i="1"/>
  <c r="G100" i="1"/>
  <c r="F100" i="1"/>
  <c r="E101" i="1" l="1"/>
  <c r="E100" i="1"/>
  <c r="O40" i="1" l="1"/>
  <c r="O41" i="1"/>
  <c r="O42" i="1"/>
  <c r="O43" i="1"/>
  <c r="O44" i="1"/>
  <c r="O45" i="1"/>
  <c r="O46" i="1"/>
  <c r="O50" i="1"/>
  <c r="O51" i="1"/>
  <c r="O52" i="1"/>
  <c r="T129" i="1" l="1"/>
  <c r="Y129" i="1"/>
  <c r="AD129" i="1"/>
  <c r="AI129" i="1"/>
  <c r="AN129" i="1"/>
  <c r="AS129" i="1"/>
  <c r="AX129" i="1"/>
  <c r="BC129" i="1"/>
  <c r="BH129" i="1"/>
  <c r="T130" i="1"/>
  <c r="Y130" i="1"/>
  <c r="AD130" i="1"/>
  <c r="AI130" i="1"/>
  <c r="AN130" i="1"/>
  <c r="AS130" i="1"/>
  <c r="AX130" i="1"/>
  <c r="BC130" i="1"/>
  <c r="BH130" i="1"/>
  <c r="T131" i="1"/>
  <c r="Y131" i="1"/>
  <c r="AD131" i="1"/>
  <c r="AI131" i="1"/>
  <c r="AN131" i="1"/>
  <c r="AS131" i="1"/>
  <c r="AX131" i="1"/>
  <c r="BC131" i="1"/>
  <c r="BH131" i="1"/>
  <c r="J128" i="1"/>
  <c r="J129" i="1"/>
  <c r="J130" i="1"/>
  <c r="J131" i="1"/>
  <c r="G130" i="1"/>
  <c r="G131" i="1"/>
  <c r="I129" i="1"/>
  <c r="I130" i="1"/>
  <c r="I131" i="1"/>
  <c r="O131" i="1"/>
  <c r="H131" i="1"/>
  <c r="E131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3" i="1"/>
  <c r="G93" i="1"/>
  <c r="H93" i="1"/>
  <c r="J93" i="1"/>
  <c r="O93" i="1"/>
  <c r="T93" i="1"/>
  <c r="Y93" i="1"/>
  <c r="AD93" i="1"/>
  <c r="AI93" i="1"/>
  <c r="AN93" i="1"/>
  <c r="AS93" i="1"/>
  <c r="AX93" i="1"/>
  <c r="BC93" i="1"/>
  <c r="BH93" i="1"/>
  <c r="H130" i="1"/>
  <c r="O130" i="1"/>
  <c r="E130" i="1" s="1"/>
  <c r="F129" i="1"/>
  <c r="G129" i="1"/>
  <c r="H129" i="1"/>
  <c r="O129" i="1"/>
  <c r="E129" i="1" s="1"/>
  <c r="E93" i="1" l="1"/>
  <c r="H92" i="1"/>
  <c r="H94" i="1"/>
  <c r="H96" i="1"/>
  <c r="H97" i="1"/>
  <c r="H98" i="1"/>
  <c r="H99" i="1"/>
  <c r="BH128" i="1" l="1"/>
  <c r="BC128" i="1"/>
  <c r="AX128" i="1"/>
  <c r="AS128" i="1"/>
  <c r="AN128" i="1"/>
  <c r="AI128" i="1"/>
  <c r="AD128" i="1"/>
  <c r="Y128" i="1"/>
  <c r="T128" i="1"/>
  <c r="O128" i="1"/>
  <c r="I128" i="1"/>
  <c r="H128" i="1"/>
  <c r="G128" i="1"/>
  <c r="F128" i="1"/>
  <c r="E128" i="1" l="1"/>
  <c r="BH99" i="1"/>
  <c r="BH98" i="1"/>
  <c r="BH97" i="1"/>
  <c r="BH96" i="1"/>
  <c r="BH95" i="1"/>
  <c r="BH94" i="1"/>
  <c r="BH92" i="1"/>
  <c r="BH91" i="1"/>
  <c r="BC99" i="1"/>
  <c r="BC98" i="1"/>
  <c r="BC97" i="1"/>
  <c r="BC96" i="1"/>
  <c r="BC95" i="1"/>
  <c r="BC94" i="1"/>
  <c r="BC92" i="1"/>
  <c r="BC91" i="1"/>
  <c r="AX99" i="1"/>
  <c r="AX98" i="1"/>
  <c r="AX97" i="1"/>
  <c r="AX96" i="1"/>
  <c r="AX95" i="1"/>
  <c r="AX94" i="1"/>
  <c r="AX92" i="1"/>
  <c r="AX91" i="1"/>
  <c r="AS99" i="1"/>
  <c r="AS98" i="1"/>
  <c r="AS97" i="1"/>
  <c r="AS96" i="1"/>
  <c r="AS95" i="1"/>
  <c r="AS94" i="1"/>
  <c r="AS92" i="1"/>
  <c r="AS91" i="1"/>
  <c r="AN99" i="1"/>
  <c r="AN98" i="1"/>
  <c r="AN97" i="1"/>
  <c r="AN96" i="1"/>
  <c r="AN95" i="1"/>
  <c r="AN94" i="1"/>
  <c r="AN92" i="1"/>
  <c r="AN91" i="1"/>
  <c r="AI99" i="1"/>
  <c r="AI98" i="1"/>
  <c r="AI97" i="1"/>
  <c r="AI96" i="1"/>
  <c r="AI95" i="1"/>
  <c r="AI94" i="1"/>
  <c r="AI92" i="1"/>
  <c r="AI91" i="1"/>
  <c r="AD99" i="1"/>
  <c r="AD98" i="1"/>
  <c r="AD97" i="1"/>
  <c r="AD96" i="1"/>
  <c r="AD95" i="1"/>
  <c r="AD94" i="1"/>
  <c r="AD92" i="1"/>
  <c r="AD91" i="1"/>
  <c r="Y92" i="1"/>
  <c r="Y94" i="1"/>
  <c r="Y95" i="1"/>
  <c r="Y96" i="1"/>
  <c r="Y97" i="1"/>
  <c r="Y98" i="1"/>
  <c r="Y99" i="1"/>
  <c r="Y91" i="1"/>
  <c r="T92" i="1"/>
  <c r="T94" i="1"/>
  <c r="T95" i="1"/>
  <c r="T96" i="1"/>
  <c r="T97" i="1"/>
  <c r="T98" i="1"/>
  <c r="T99" i="1"/>
  <c r="T91" i="1"/>
  <c r="O92" i="1"/>
  <c r="O94" i="1"/>
  <c r="O95" i="1"/>
  <c r="O96" i="1"/>
  <c r="O97" i="1"/>
  <c r="O98" i="1"/>
  <c r="O99" i="1"/>
  <c r="O91" i="1"/>
  <c r="J99" i="1"/>
  <c r="I99" i="1"/>
  <c r="G99" i="1"/>
  <c r="F99" i="1"/>
  <c r="AD90" i="1" l="1"/>
  <c r="AI90" i="1"/>
  <c r="AN90" i="1"/>
  <c r="AS90" i="1"/>
  <c r="AX90" i="1"/>
  <c r="BC90" i="1"/>
  <c r="BH90" i="1"/>
  <c r="O90" i="1"/>
  <c r="T90" i="1"/>
  <c r="Y90" i="1"/>
  <c r="E99" i="1"/>
  <c r="O33" i="1"/>
  <c r="O30" i="1"/>
  <c r="J122" i="1"/>
  <c r="J126" i="1"/>
  <c r="J127" i="1"/>
  <c r="J117" i="1"/>
  <c r="J121" i="1"/>
  <c r="N164" i="1" l="1"/>
  <c r="N163" i="1" s="1"/>
  <c r="M164" i="1"/>
  <c r="M163" i="1" s="1"/>
  <c r="O39" i="1" l="1"/>
  <c r="K106" i="1"/>
  <c r="K105" i="1" s="1"/>
  <c r="L106" i="1"/>
  <c r="N106" i="1"/>
  <c r="L105" i="1" l="1"/>
  <c r="N105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9" i="1"/>
  <c r="M80" i="1"/>
  <c r="R82" i="1"/>
  <c r="R77" i="1"/>
  <c r="R76" i="1"/>
  <c r="R75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4" i="1" l="1"/>
  <c r="M74" i="1"/>
  <c r="M36" i="1" s="1"/>
  <c r="H44" i="1"/>
  <c r="H91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3" i="1"/>
  <c r="N116" i="1" s="1"/>
  <c r="M123" i="1"/>
  <c r="BH127" i="1"/>
  <c r="BC127" i="1"/>
  <c r="AX127" i="1"/>
  <c r="AS127" i="1"/>
  <c r="AN127" i="1"/>
  <c r="AI127" i="1"/>
  <c r="AD127" i="1"/>
  <c r="Y127" i="1"/>
  <c r="T127" i="1"/>
  <c r="O127" i="1"/>
  <c r="I127" i="1"/>
  <c r="H127" i="1"/>
  <c r="G127" i="1"/>
  <c r="F127" i="1"/>
  <c r="BH126" i="1"/>
  <c r="BC126" i="1"/>
  <c r="AX126" i="1"/>
  <c r="AS126" i="1"/>
  <c r="AN126" i="1"/>
  <c r="AI126" i="1"/>
  <c r="AD126" i="1"/>
  <c r="Y126" i="1"/>
  <c r="T126" i="1"/>
  <c r="O126" i="1"/>
  <c r="I126" i="1"/>
  <c r="H126" i="1"/>
  <c r="G126" i="1"/>
  <c r="F126" i="1"/>
  <c r="BH125" i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M33" i="1"/>
  <c r="M120" i="1"/>
  <c r="J120" i="1" s="1"/>
  <c r="M119" i="1"/>
  <c r="J119" i="1" s="1"/>
  <c r="M118" i="1"/>
  <c r="R36" i="1" l="1"/>
  <c r="J118" i="1"/>
  <c r="J123" i="1"/>
  <c r="E127" i="1"/>
  <c r="E125" i="1"/>
  <c r="E38" i="1"/>
  <c r="E126" i="1"/>
  <c r="E41" i="1"/>
  <c r="E40" i="1"/>
  <c r="E39" i="1"/>
  <c r="M124" i="1" l="1"/>
  <c r="M116" i="1" s="1"/>
  <c r="J124" i="1" l="1"/>
  <c r="J116" i="1" s="1"/>
  <c r="J54" i="1"/>
  <c r="BH109" i="1" l="1"/>
  <c r="BH108" i="1"/>
  <c r="BH107" i="1"/>
  <c r="BC109" i="1"/>
  <c r="BC108" i="1"/>
  <c r="BC107" i="1"/>
  <c r="AX109" i="1"/>
  <c r="AX108" i="1"/>
  <c r="AX107" i="1"/>
  <c r="AS109" i="1"/>
  <c r="AS108" i="1"/>
  <c r="AS107" i="1"/>
  <c r="AN109" i="1"/>
  <c r="AN108" i="1"/>
  <c r="AN107" i="1"/>
  <c r="AI109" i="1"/>
  <c r="AI108" i="1"/>
  <c r="AI107" i="1"/>
  <c r="AD109" i="1"/>
  <c r="AD108" i="1"/>
  <c r="AD107" i="1"/>
  <c r="Y109" i="1"/>
  <c r="Y108" i="1"/>
  <c r="Y107" i="1"/>
  <c r="T109" i="1"/>
  <c r="T108" i="1"/>
  <c r="T107" i="1"/>
  <c r="BH113" i="1"/>
  <c r="BH112" i="1"/>
  <c r="BC113" i="1"/>
  <c r="BC112" i="1"/>
  <c r="AX113" i="1"/>
  <c r="AX112" i="1"/>
  <c r="AS113" i="1"/>
  <c r="AS112" i="1"/>
  <c r="AN113" i="1"/>
  <c r="AN112" i="1"/>
  <c r="AI113" i="1"/>
  <c r="AI112" i="1"/>
  <c r="AD113" i="1"/>
  <c r="AD112" i="1"/>
  <c r="Y113" i="1"/>
  <c r="Y112" i="1"/>
  <c r="T113" i="1"/>
  <c r="T112" i="1"/>
  <c r="O113" i="1"/>
  <c r="O112" i="1"/>
  <c r="F30" i="1"/>
  <c r="Y111" i="1" l="1"/>
  <c r="AD111" i="1"/>
  <c r="J56" i="1"/>
  <c r="J57" i="1"/>
  <c r="J58" i="1"/>
  <c r="J55" i="1"/>
  <c r="O108" i="1"/>
  <c r="O109" i="1"/>
  <c r="O107" i="1"/>
  <c r="BH58" i="1"/>
  <c r="BH57" i="1"/>
  <c r="BH56" i="1"/>
  <c r="BH55" i="1"/>
  <c r="BH54" i="1"/>
  <c r="BH84" i="1"/>
  <c r="BH81" i="1"/>
  <c r="BH78" i="1"/>
  <c r="BH79" i="1"/>
  <c r="BH82" i="1"/>
  <c r="BH77" i="1"/>
  <c r="BH83" i="1"/>
  <c r="BH76" i="1"/>
  <c r="BH80" i="1"/>
  <c r="BH75" i="1"/>
  <c r="BC58" i="1"/>
  <c r="BC57" i="1"/>
  <c r="BC56" i="1"/>
  <c r="BC55" i="1"/>
  <c r="BC54" i="1"/>
  <c r="BC84" i="1"/>
  <c r="BC81" i="1"/>
  <c r="BC78" i="1"/>
  <c r="BC79" i="1"/>
  <c r="BC82" i="1"/>
  <c r="BC77" i="1"/>
  <c r="BC83" i="1"/>
  <c r="BC76" i="1"/>
  <c r="BC80" i="1"/>
  <c r="BC75" i="1"/>
  <c r="AX58" i="1"/>
  <c r="AX57" i="1"/>
  <c r="AX56" i="1"/>
  <c r="AX55" i="1"/>
  <c r="AX54" i="1"/>
  <c r="AX37" i="1" s="1"/>
  <c r="AX84" i="1"/>
  <c r="AX81" i="1"/>
  <c r="AX78" i="1"/>
  <c r="AX79" i="1"/>
  <c r="AX82" i="1"/>
  <c r="AX77" i="1"/>
  <c r="AX83" i="1"/>
  <c r="AX76" i="1"/>
  <c r="AX80" i="1"/>
  <c r="AX75" i="1"/>
  <c r="AS58" i="1"/>
  <c r="AS57" i="1"/>
  <c r="AS56" i="1"/>
  <c r="AS55" i="1"/>
  <c r="AS54" i="1"/>
  <c r="AS84" i="1"/>
  <c r="AS81" i="1"/>
  <c r="AS78" i="1"/>
  <c r="AS79" i="1"/>
  <c r="AS82" i="1"/>
  <c r="AS77" i="1"/>
  <c r="AS83" i="1"/>
  <c r="AS76" i="1"/>
  <c r="AS80" i="1"/>
  <c r="AS75" i="1"/>
  <c r="AN58" i="1"/>
  <c r="AN57" i="1"/>
  <c r="AN56" i="1"/>
  <c r="AN55" i="1"/>
  <c r="AN54" i="1"/>
  <c r="AN84" i="1"/>
  <c r="AN81" i="1"/>
  <c r="AN78" i="1"/>
  <c r="AN79" i="1"/>
  <c r="AN82" i="1"/>
  <c r="AN77" i="1"/>
  <c r="AN83" i="1"/>
  <c r="AN76" i="1"/>
  <c r="AN80" i="1"/>
  <c r="AN75" i="1"/>
  <c r="AI58" i="1"/>
  <c r="AI57" i="1"/>
  <c r="AI56" i="1"/>
  <c r="AI55" i="1"/>
  <c r="AI54" i="1"/>
  <c r="AI84" i="1"/>
  <c r="AI81" i="1"/>
  <c r="AI78" i="1"/>
  <c r="AI79" i="1"/>
  <c r="AI82" i="1"/>
  <c r="AI77" i="1"/>
  <c r="AI83" i="1"/>
  <c r="AI76" i="1"/>
  <c r="AI80" i="1"/>
  <c r="AI75" i="1"/>
  <c r="AD58" i="1"/>
  <c r="AD57" i="1"/>
  <c r="AD56" i="1"/>
  <c r="AD55" i="1"/>
  <c r="AD54" i="1"/>
  <c r="AD37" i="1" s="1"/>
  <c r="AD84" i="1"/>
  <c r="AD81" i="1"/>
  <c r="AD78" i="1"/>
  <c r="AD79" i="1"/>
  <c r="AD82" i="1"/>
  <c r="AD77" i="1"/>
  <c r="AD83" i="1"/>
  <c r="AD76" i="1"/>
  <c r="AD80" i="1"/>
  <c r="AD75" i="1"/>
  <c r="Y58" i="1"/>
  <c r="Y57" i="1"/>
  <c r="Y56" i="1"/>
  <c r="Y55" i="1"/>
  <c r="Y54" i="1"/>
  <c r="Y84" i="1"/>
  <c r="Y81" i="1"/>
  <c r="Y78" i="1"/>
  <c r="Y79" i="1"/>
  <c r="Y82" i="1"/>
  <c r="Y77" i="1"/>
  <c r="Y83" i="1"/>
  <c r="Y76" i="1"/>
  <c r="Y80" i="1"/>
  <c r="Y75" i="1"/>
  <c r="T80" i="1"/>
  <c r="T76" i="1"/>
  <c r="T83" i="1"/>
  <c r="T77" i="1"/>
  <c r="T82" i="1"/>
  <c r="T79" i="1"/>
  <c r="T78" i="1"/>
  <c r="T81" i="1"/>
  <c r="T84" i="1"/>
  <c r="T54" i="1"/>
  <c r="T55" i="1"/>
  <c r="T56" i="1"/>
  <c r="T57" i="1"/>
  <c r="T58" i="1"/>
  <c r="T75" i="1"/>
  <c r="T37" i="1" l="1"/>
  <c r="Y37" i="1"/>
  <c r="AS37" i="1"/>
  <c r="AN37" i="1"/>
  <c r="BH37" i="1"/>
  <c r="AI37" i="1"/>
  <c r="BC37" i="1"/>
  <c r="J37" i="1"/>
  <c r="AD74" i="1"/>
  <c r="AX74" i="1"/>
  <c r="Y74" i="1"/>
  <c r="AS74" i="1"/>
  <c r="AN74" i="1"/>
  <c r="BH74" i="1"/>
  <c r="AI74" i="1"/>
  <c r="BC74" i="1"/>
  <c r="T74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4" i="1"/>
  <c r="J84" i="1"/>
  <c r="I84" i="1"/>
  <c r="H84" i="1"/>
  <c r="G84" i="1"/>
  <c r="F84" i="1"/>
  <c r="O81" i="1"/>
  <c r="J81" i="1"/>
  <c r="I81" i="1"/>
  <c r="H81" i="1"/>
  <c r="G81" i="1"/>
  <c r="F81" i="1"/>
  <c r="J114" i="1"/>
  <c r="O78" i="1"/>
  <c r="J78" i="1"/>
  <c r="I78" i="1"/>
  <c r="H78" i="1"/>
  <c r="G78" i="1"/>
  <c r="F78" i="1"/>
  <c r="O79" i="1"/>
  <c r="J79" i="1"/>
  <c r="I79" i="1"/>
  <c r="H79" i="1"/>
  <c r="G79" i="1"/>
  <c r="F79" i="1"/>
  <c r="O82" i="1"/>
  <c r="J82" i="1"/>
  <c r="I82" i="1"/>
  <c r="H82" i="1"/>
  <c r="G82" i="1"/>
  <c r="F82" i="1"/>
  <c r="O77" i="1"/>
  <c r="J77" i="1"/>
  <c r="I77" i="1"/>
  <c r="H77" i="1"/>
  <c r="G77" i="1"/>
  <c r="F77" i="1"/>
  <c r="O80" i="1"/>
  <c r="O76" i="1"/>
  <c r="O83" i="1"/>
  <c r="O75" i="1"/>
  <c r="J75" i="1"/>
  <c r="I75" i="1"/>
  <c r="H75" i="1"/>
  <c r="G75" i="1"/>
  <c r="F75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M34" i="1"/>
  <c r="AO34" i="1"/>
  <c r="AP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L31" i="1" s="1"/>
  <c r="AM32" i="1"/>
  <c r="AO32" i="1"/>
  <c r="AP32" i="1"/>
  <c r="AQ32" i="1"/>
  <c r="AR32" i="1"/>
  <c r="AT32" i="1"/>
  <c r="AU32" i="1"/>
  <c r="AV32" i="1"/>
  <c r="AV31" i="1" s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G37" i="1" l="1"/>
  <c r="H37" i="1"/>
  <c r="I37" i="1"/>
  <c r="F37" i="1"/>
  <c r="O37" i="1"/>
  <c r="BH36" i="1"/>
  <c r="AN36" i="1"/>
  <c r="Y36" i="1"/>
  <c r="AI36" i="1"/>
  <c r="BC36" i="1"/>
  <c r="T36" i="1"/>
  <c r="AX36" i="1"/>
  <c r="AS36" i="1"/>
  <c r="AD36" i="1"/>
  <c r="E58" i="1"/>
  <c r="O74" i="1"/>
  <c r="E56" i="1"/>
  <c r="E77" i="1"/>
  <c r="E78" i="1"/>
  <c r="E84" i="1"/>
  <c r="E75" i="1"/>
  <c r="AF31" i="1"/>
  <c r="AY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R31" i="1"/>
  <c r="BA31" i="1"/>
  <c r="V31" i="1"/>
  <c r="AM31" i="1"/>
  <c r="AC31" i="1"/>
  <c r="AA31" i="1"/>
  <c r="E81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9" i="1"/>
  <c r="E82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64" i="1" l="1"/>
  <c r="O163" i="1" s="1"/>
  <c r="T164" i="1"/>
  <c r="T163" i="1" s="1"/>
  <c r="Y164" i="1"/>
  <c r="Y163" i="1" s="1"/>
  <c r="AD164" i="1"/>
  <c r="AD163" i="1" s="1"/>
  <c r="AI164" i="1"/>
  <c r="AI163" i="1" s="1"/>
  <c r="AN164" i="1"/>
  <c r="AN163" i="1" s="1"/>
  <c r="AS164" i="1"/>
  <c r="AS163" i="1" s="1"/>
  <c r="AX164" i="1"/>
  <c r="AX163" i="1" s="1"/>
  <c r="BC164" i="1"/>
  <c r="BC163" i="1" s="1"/>
  <c r="BH164" i="1"/>
  <c r="BH163" i="1" s="1"/>
  <c r="BH158" i="1"/>
  <c r="BH157" i="1" s="1"/>
  <c r="BC158" i="1"/>
  <c r="BC157" i="1" s="1"/>
  <c r="AX158" i="1"/>
  <c r="AX157" i="1" s="1"/>
  <c r="AS158" i="1"/>
  <c r="AS157" i="1" s="1"/>
  <c r="AN158" i="1"/>
  <c r="AN157" i="1" s="1"/>
  <c r="AI158" i="1"/>
  <c r="AD158" i="1"/>
  <c r="AD157" i="1" s="1"/>
  <c r="Y158" i="1"/>
  <c r="Y157" i="1" s="1"/>
  <c r="T158" i="1"/>
  <c r="T157" i="1" s="1"/>
  <c r="O158" i="1"/>
  <c r="O157" i="1" s="1"/>
  <c r="BH124" i="1"/>
  <c r="BH123" i="1"/>
  <c r="BH122" i="1"/>
  <c r="BH121" i="1"/>
  <c r="BH120" i="1"/>
  <c r="BH119" i="1"/>
  <c r="BH118" i="1"/>
  <c r="BH117" i="1"/>
  <c r="BC124" i="1"/>
  <c r="BC123" i="1"/>
  <c r="BC122" i="1"/>
  <c r="BC121" i="1"/>
  <c r="BC120" i="1"/>
  <c r="BC119" i="1"/>
  <c r="BC118" i="1"/>
  <c r="BC117" i="1"/>
  <c r="AX124" i="1"/>
  <c r="AX123" i="1"/>
  <c r="AX122" i="1"/>
  <c r="AX121" i="1"/>
  <c r="AX120" i="1"/>
  <c r="AX119" i="1"/>
  <c r="AX118" i="1"/>
  <c r="AX117" i="1"/>
  <c r="AS124" i="1"/>
  <c r="AS123" i="1"/>
  <c r="AS122" i="1"/>
  <c r="AS121" i="1"/>
  <c r="AS120" i="1"/>
  <c r="AS119" i="1"/>
  <c r="AS118" i="1"/>
  <c r="AS117" i="1"/>
  <c r="AN124" i="1"/>
  <c r="AN123" i="1"/>
  <c r="AN122" i="1"/>
  <c r="AN121" i="1"/>
  <c r="AN120" i="1"/>
  <c r="AN119" i="1"/>
  <c r="AN118" i="1"/>
  <c r="AN117" i="1"/>
  <c r="AI124" i="1"/>
  <c r="AI123" i="1"/>
  <c r="AI122" i="1"/>
  <c r="AI121" i="1"/>
  <c r="AI120" i="1"/>
  <c r="AI119" i="1"/>
  <c r="AI118" i="1"/>
  <c r="AI117" i="1"/>
  <c r="AD124" i="1"/>
  <c r="AD123" i="1"/>
  <c r="AD122" i="1"/>
  <c r="AD121" i="1"/>
  <c r="AD120" i="1"/>
  <c r="AD119" i="1"/>
  <c r="AD118" i="1"/>
  <c r="AD117" i="1"/>
  <c r="Y124" i="1"/>
  <c r="Y123" i="1"/>
  <c r="Y122" i="1"/>
  <c r="Y121" i="1"/>
  <c r="Y120" i="1"/>
  <c r="Y119" i="1"/>
  <c r="Y118" i="1"/>
  <c r="Y117" i="1"/>
  <c r="T124" i="1"/>
  <c r="T123" i="1"/>
  <c r="T122" i="1"/>
  <c r="T121" i="1"/>
  <c r="T120" i="1"/>
  <c r="T119" i="1"/>
  <c r="T118" i="1"/>
  <c r="T117" i="1"/>
  <c r="O118" i="1"/>
  <c r="O119" i="1"/>
  <c r="O120" i="1"/>
  <c r="O121" i="1"/>
  <c r="O122" i="1"/>
  <c r="O123" i="1"/>
  <c r="O124" i="1"/>
  <c r="O117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AI116" i="1" l="1"/>
  <c r="AS116" i="1"/>
  <c r="T116" i="1"/>
  <c r="Y116" i="1"/>
  <c r="AX116" i="1"/>
  <c r="AD116" i="1"/>
  <c r="AN116" i="1"/>
  <c r="BC116" i="1"/>
  <c r="BH116" i="1"/>
  <c r="O116" i="1"/>
  <c r="J83" i="1"/>
  <c r="I83" i="1"/>
  <c r="H83" i="1"/>
  <c r="G83" i="1"/>
  <c r="F83" i="1"/>
  <c r="E83" i="1" l="1"/>
  <c r="H164" i="1"/>
  <c r="H163" i="1" s="1"/>
  <c r="I164" i="1"/>
  <c r="I163" i="1" s="1"/>
  <c r="J164" i="1"/>
  <c r="J163" i="1" s="1"/>
  <c r="G164" i="1"/>
  <c r="G163" i="1" s="1"/>
  <c r="F164" i="1"/>
  <c r="F163" i="1" s="1"/>
  <c r="P114" i="1"/>
  <c r="P111" i="1" s="1"/>
  <c r="Q114" i="1"/>
  <c r="Q111" i="1" s="1"/>
  <c r="U114" i="1"/>
  <c r="U111" i="1" s="1"/>
  <c r="AJ114" i="1"/>
  <c r="AJ111" i="1" s="1"/>
  <c r="AK114" i="1"/>
  <c r="AK111" i="1" s="1"/>
  <c r="AL111" i="1"/>
  <c r="AM111" i="1"/>
  <c r="AO114" i="1"/>
  <c r="AO111" i="1" s="1"/>
  <c r="AP114" i="1"/>
  <c r="AP111" i="1" s="1"/>
  <c r="AQ111" i="1"/>
  <c r="AR114" i="1"/>
  <c r="AR111" i="1" s="1"/>
  <c r="AT114" i="1"/>
  <c r="AT111" i="1" s="1"/>
  <c r="AU114" i="1"/>
  <c r="AU111" i="1" s="1"/>
  <c r="AV111" i="1"/>
  <c r="AW114" i="1"/>
  <c r="AW111" i="1" s="1"/>
  <c r="AY114" i="1"/>
  <c r="AY111" i="1" s="1"/>
  <c r="AZ114" i="1"/>
  <c r="AZ111" i="1" s="1"/>
  <c r="BA114" i="1"/>
  <c r="BA111" i="1" s="1"/>
  <c r="BB114" i="1"/>
  <c r="BB111" i="1" s="1"/>
  <c r="BD114" i="1"/>
  <c r="BD111" i="1" s="1"/>
  <c r="BE114" i="1"/>
  <c r="BE111" i="1" s="1"/>
  <c r="BF114" i="1"/>
  <c r="BF111" i="1" s="1"/>
  <c r="BG114" i="1"/>
  <c r="BG111" i="1" s="1"/>
  <c r="BI114" i="1"/>
  <c r="BI111" i="1" s="1"/>
  <c r="BJ114" i="1"/>
  <c r="BJ111" i="1" s="1"/>
  <c r="BK114" i="1"/>
  <c r="BK111" i="1" s="1"/>
  <c r="BL114" i="1"/>
  <c r="BL111" i="1" s="1"/>
  <c r="E124" i="1"/>
  <c r="I124" i="1"/>
  <c r="H124" i="1"/>
  <c r="G124" i="1"/>
  <c r="F124" i="1"/>
  <c r="M107" i="1"/>
  <c r="M106" i="1" s="1"/>
  <c r="M105" i="1" s="1"/>
  <c r="J76" i="1"/>
  <c r="I76" i="1"/>
  <c r="H76" i="1"/>
  <c r="G76" i="1"/>
  <c r="F76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3" i="1"/>
  <c r="E113" i="1" s="1"/>
  <c r="I113" i="1"/>
  <c r="H113" i="1"/>
  <c r="G113" i="1"/>
  <c r="F113" i="1"/>
  <c r="J112" i="1"/>
  <c r="I112" i="1"/>
  <c r="H112" i="1"/>
  <c r="G112" i="1"/>
  <c r="F112" i="1"/>
  <c r="I123" i="1"/>
  <c r="H123" i="1"/>
  <c r="G123" i="1"/>
  <c r="F123" i="1"/>
  <c r="J111" i="1" l="1"/>
  <c r="E112" i="1"/>
  <c r="BI110" i="1"/>
  <c r="BI106" i="1" s="1"/>
  <c r="BI105" i="1" s="1"/>
  <c r="AE110" i="1"/>
  <c r="AE106" i="1" s="1"/>
  <c r="AE105" i="1" s="1"/>
  <c r="BG110" i="1"/>
  <c r="BG106" i="1" s="1"/>
  <c r="BG105" i="1" s="1"/>
  <c r="AW110" i="1"/>
  <c r="AW106" i="1" s="1"/>
  <c r="AW105" i="1" s="1"/>
  <c r="AM106" i="1"/>
  <c r="AM105" i="1" s="1"/>
  <c r="AC106" i="1"/>
  <c r="AC105" i="1" s="1"/>
  <c r="AY110" i="1"/>
  <c r="AY106" i="1" s="1"/>
  <c r="AY105" i="1" s="1"/>
  <c r="BF110" i="1"/>
  <c r="BF106" i="1" s="1"/>
  <c r="BF105" i="1" s="1"/>
  <c r="AV106" i="1"/>
  <c r="AV105" i="1" s="1"/>
  <c r="AV10" i="1" s="1"/>
  <c r="AL106" i="1"/>
  <c r="AL105" i="1" s="1"/>
  <c r="AL10" i="1" s="1"/>
  <c r="AB106" i="1"/>
  <c r="AB105" i="1" s="1"/>
  <c r="AK110" i="1"/>
  <c r="AK106" i="1" s="1"/>
  <c r="AK105" i="1" s="1"/>
  <c r="AK10" i="1" s="1"/>
  <c r="BD110" i="1"/>
  <c r="BD106" i="1" s="1"/>
  <c r="BD105" i="1" s="1"/>
  <c r="Z110" i="1"/>
  <c r="Z106" i="1" s="1"/>
  <c r="Z105" i="1" s="1"/>
  <c r="E30" i="1"/>
  <c r="BL110" i="1"/>
  <c r="BL106" i="1" s="1"/>
  <c r="BL105" i="1" s="1"/>
  <c r="AR110" i="1"/>
  <c r="AR106" i="1" s="1"/>
  <c r="AR105" i="1" s="1"/>
  <c r="X106" i="1"/>
  <c r="X105" i="1" s="1"/>
  <c r="BK110" i="1"/>
  <c r="BK106" i="1" s="1"/>
  <c r="BK105" i="1" s="1"/>
  <c r="BA110" i="1"/>
  <c r="BA106" i="1" s="1"/>
  <c r="BA105" i="1" s="1"/>
  <c r="AQ106" i="1"/>
  <c r="AQ105" i="1" s="1"/>
  <c r="AQ10" i="1" s="1"/>
  <c r="AG106" i="1"/>
  <c r="AG105" i="1" s="1"/>
  <c r="W106" i="1"/>
  <c r="W105" i="1" s="1"/>
  <c r="AU110" i="1"/>
  <c r="AU106" i="1" s="1"/>
  <c r="AU105" i="1" s="1"/>
  <c r="BB110" i="1"/>
  <c r="BB106" i="1" s="1"/>
  <c r="BB105" i="1" s="1"/>
  <c r="AH106" i="1"/>
  <c r="AH105" i="1" s="1"/>
  <c r="AH10" i="1" s="1"/>
  <c r="AP110" i="1"/>
  <c r="AP106" i="1" s="1"/>
  <c r="AP105" i="1" s="1"/>
  <c r="V106" i="1"/>
  <c r="V105" i="1" s="1"/>
  <c r="E123" i="1"/>
  <c r="E76" i="1"/>
  <c r="BH114" i="1"/>
  <c r="BH111" i="1" s="1"/>
  <c r="BJ110" i="1"/>
  <c r="BJ106" i="1" s="1"/>
  <c r="BJ105" i="1" s="1"/>
  <c r="AS114" i="1"/>
  <c r="AS111" i="1" s="1"/>
  <c r="AT110" i="1"/>
  <c r="AT106" i="1" s="1"/>
  <c r="AT105" i="1" s="1"/>
  <c r="AX114" i="1"/>
  <c r="AX111" i="1" s="1"/>
  <c r="AZ110" i="1"/>
  <c r="AZ106" i="1" s="1"/>
  <c r="AZ105" i="1" s="1"/>
  <c r="AI114" i="1"/>
  <c r="AI111" i="1" s="1"/>
  <c r="AJ110" i="1"/>
  <c r="AJ106" i="1" s="1"/>
  <c r="AJ105" i="1" s="1"/>
  <c r="P110" i="1"/>
  <c r="P106" i="1" s="1"/>
  <c r="P105" i="1" s="1"/>
  <c r="F114" i="1"/>
  <c r="F111" i="1" s="1"/>
  <c r="T114" i="1"/>
  <c r="T111" i="1" s="1"/>
  <c r="U110" i="1"/>
  <c r="U106" i="1" s="1"/>
  <c r="U105" i="1" s="1"/>
  <c r="AA106" i="1"/>
  <c r="AA105" i="1" s="1"/>
  <c r="AA10" i="1" s="1"/>
  <c r="S106" i="1"/>
  <c r="S105" i="1" s="1"/>
  <c r="I114" i="1"/>
  <c r="I111" i="1" s="1"/>
  <c r="AF106" i="1"/>
  <c r="AF105" i="1" s="1"/>
  <c r="H114" i="1"/>
  <c r="H111" i="1" s="1"/>
  <c r="R106" i="1"/>
  <c r="R105" i="1" s="1"/>
  <c r="BC114" i="1"/>
  <c r="BC111" i="1" s="1"/>
  <c r="BE110" i="1"/>
  <c r="BE106" i="1" s="1"/>
  <c r="BE105" i="1" s="1"/>
  <c r="AN114" i="1"/>
  <c r="AN111" i="1" s="1"/>
  <c r="AO110" i="1"/>
  <c r="AO106" i="1" s="1"/>
  <c r="AO105" i="1" s="1"/>
  <c r="O114" i="1"/>
  <c r="O111" i="1" s="1"/>
  <c r="G114" i="1"/>
  <c r="G111" i="1" s="1"/>
  <c r="Q110" i="1"/>
  <c r="Q106" i="1" s="1"/>
  <c r="Q105" i="1" s="1"/>
  <c r="E164" i="1"/>
  <c r="E163" i="1" s="1"/>
  <c r="J158" i="1"/>
  <c r="J157" i="1" s="1"/>
  <c r="I158" i="1"/>
  <c r="I157" i="1" s="1"/>
  <c r="H158" i="1"/>
  <c r="H157" i="1" s="1"/>
  <c r="G158" i="1"/>
  <c r="G157" i="1" s="1"/>
  <c r="F158" i="1"/>
  <c r="F157" i="1" s="1"/>
  <c r="E122" i="1"/>
  <c r="I122" i="1"/>
  <c r="H122" i="1"/>
  <c r="G122" i="1"/>
  <c r="F122" i="1"/>
  <c r="E121" i="1"/>
  <c r="I121" i="1"/>
  <c r="H121" i="1"/>
  <c r="G121" i="1"/>
  <c r="F121" i="1"/>
  <c r="E120" i="1"/>
  <c r="I120" i="1"/>
  <c r="H120" i="1"/>
  <c r="G120" i="1"/>
  <c r="F120" i="1"/>
  <c r="E118" i="1"/>
  <c r="I118" i="1"/>
  <c r="H118" i="1"/>
  <c r="G118" i="1"/>
  <c r="F118" i="1"/>
  <c r="E119" i="1"/>
  <c r="I119" i="1"/>
  <c r="H119" i="1"/>
  <c r="G119" i="1"/>
  <c r="F119" i="1"/>
  <c r="I117" i="1"/>
  <c r="H117" i="1"/>
  <c r="F117" i="1"/>
  <c r="J110" i="1"/>
  <c r="J109" i="1"/>
  <c r="E109" i="1" s="1"/>
  <c r="I109" i="1"/>
  <c r="H109" i="1"/>
  <c r="G109" i="1"/>
  <c r="F109" i="1"/>
  <c r="J108" i="1"/>
  <c r="E108" i="1" s="1"/>
  <c r="I108" i="1"/>
  <c r="H108" i="1"/>
  <c r="G108" i="1"/>
  <c r="F108" i="1"/>
  <c r="J107" i="1"/>
  <c r="I107" i="1"/>
  <c r="H107" i="1"/>
  <c r="G107" i="1"/>
  <c r="F107" i="1"/>
  <c r="M90" i="1"/>
  <c r="J98" i="1"/>
  <c r="E98" i="1" s="1"/>
  <c r="I98" i="1"/>
  <c r="G98" i="1"/>
  <c r="F98" i="1"/>
  <c r="J97" i="1"/>
  <c r="E97" i="1" s="1"/>
  <c r="I97" i="1"/>
  <c r="G97" i="1"/>
  <c r="F97" i="1"/>
  <c r="J96" i="1"/>
  <c r="E96" i="1" s="1"/>
  <c r="I96" i="1"/>
  <c r="G96" i="1"/>
  <c r="F96" i="1"/>
  <c r="I95" i="1"/>
  <c r="G95" i="1"/>
  <c r="F95" i="1"/>
  <c r="J94" i="1"/>
  <c r="E94" i="1" s="1"/>
  <c r="I94" i="1"/>
  <c r="G94" i="1"/>
  <c r="F94" i="1"/>
  <c r="J92" i="1"/>
  <c r="E92" i="1" s="1"/>
  <c r="I92" i="1"/>
  <c r="G92" i="1"/>
  <c r="F92" i="1"/>
  <c r="J80" i="1"/>
  <c r="J74" i="1" s="1"/>
  <c r="J36" i="1" s="1"/>
  <c r="I80" i="1"/>
  <c r="H80" i="1"/>
  <c r="G80" i="1"/>
  <c r="F80" i="1"/>
  <c r="F74" i="1" s="1"/>
  <c r="F36" i="1" s="1"/>
  <c r="AM10" i="1" l="1"/>
  <c r="AF10" i="1"/>
  <c r="AC10" i="1"/>
  <c r="F116" i="1"/>
  <c r="I116" i="1"/>
  <c r="G116" i="1"/>
  <c r="H116" i="1"/>
  <c r="I74" i="1"/>
  <c r="I36" i="1" s="1"/>
  <c r="H74" i="1"/>
  <c r="H36" i="1" s="1"/>
  <c r="G74" i="1"/>
  <c r="G36" i="1" s="1"/>
  <c r="H95" i="1"/>
  <c r="H90" i="1" s="1"/>
  <c r="J106" i="1"/>
  <c r="J105" i="1" s="1"/>
  <c r="I110" i="1"/>
  <c r="I106" i="1" s="1"/>
  <c r="I105" i="1" s="1"/>
  <c r="H110" i="1"/>
  <c r="H106" i="1" s="1"/>
  <c r="H105" i="1" s="1"/>
  <c r="AN110" i="1"/>
  <c r="AN106" i="1" s="1"/>
  <c r="AN105" i="1" s="1"/>
  <c r="BH110" i="1"/>
  <c r="BH106" i="1" s="1"/>
  <c r="BH105" i="1" s="1"/>
  <c r="F110" i="1"/>
  <c r="F106" i="1" s="1"/>
  <c r="F105" i="1" s="1"/>
  <c r="Y110" i="1"/>
  <c r="Y106" i="1" s="1"/>
  <c r="Y105" i="1" s="1"/>
  <c r="T110" i="1"/>
  <c r="T106" i="1" s="1"/>
  <c r="T105" i="1" s="1"/>
  <c r="AI110" i="1"/>
  <c r="AI106" i="1" s="1"/>
  <c r="AI105" i="1" s="1"/>
  <c r="AS110" i="1"/>
  <c r="AS106" i="1" s="1"/>
  <c r="AS105" i="1" s="1"/>
  <c r="AD110" i="1"/>
  <c r="AD106" i="1" s="1"/>
  <c r="AD105" i="1" s="1"/>
  <c r="G110" i="1"/>
  <c r="G106" i="1" s="1"/>
  <c r="G105" i="1" s="1"/>
  <c r="BC110" i="1"/>
  <c r="BC106" i="1" s="1"/>
  <c r="BC105" i="1" s="1"/>
  <c r="AX110" i="1"/>
  <c r="AX106" i="1" s="1"/>
  <c r="AX105" i="1" s="1"/>
  <c r="E114" i="1"/>
  <c r="E111" i="1" s="1"/>
  <c r="O110" i="1"/>
  <c r="O106" i="1" s="1"/>
  <c r="O105" i="1" s="1"/>
  <c r="J95" i="1"/>
  <c r="E95" i="1" s="1"/>
  <c r="E117" i="1"/>
  <c r="E116" i="1" s="1"/>
  <c r="E158" i="1"/>
  <c r="E157" i="1" s="1"/>
  <c r="E107" i="1"/>
  <c r="E80" i="1"/>
  <c r="E74" i="1" s="1"/>
  <c r="E36" i="1" s="1"/>
  <c r="I91" i="1"/>
  <c r="I90" i="1" s="1"/>
  <c r="F91" i="1"/>
  <c r="F90" i="1" s="1"/>
  <c r="G91" i="1"/>
  <c r="G90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91" i="1"/>
  <c r="J90" i="1" l="1"/>
  <c r="E91" i="1"/>
  <c r="E90" i="1" s="1"/>
  <c r="E110" i="1"/>
  <c r="E106" i="1" s="1"/>
  <c r="G29" i="1"/>
  <c r="I29" i="1"/>
  <c r="I11" i="1"/>
  <c r="G11" i="1"/>
  <c r="J33" i="1"/>
  <c r="H33" i="1"/>
  <c r="H32" i="1" s="1"/>
  <c r="H31" i="1" s="1"/>
  <c r="G10" i="1" l="1"/>
  <c r="I10" i="1"/>
  <c r="E105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8" i="1"/>
  <c r="AN19" i="1"/>
  <c r="AN20" i="1"/>
  <c r="AN21" i="1"/>
  <c r="AN22" i="1"/>
  <c r="AN23" i="1"/>
  <c r="AN24" i="1"/>
  <c r="AN25" i="1"/>
  <c r="AN27" i="1"/>
  <c r="AN28" i="1"/>
  <c r="AN12" i="1"/>
  <c r="AS13" i="1"/>
  <c r="AS14" i="1"/>
  <c r="AS15" i="1"/>
  <c r="AS16" i="1"/>
  <c r="AS18" i="1"/>
  <c r="AS19" i="1"/>
  <c r="AS20" i="1"/>
  <c r="AS21" i="1"/>
  <c r="AS22" i="1"/>
  <c r="AS23" i="1"/>
  <c r="AS24" i="1"/>
  <c r="AS25" i="1"/>
  <c r="AS27" i="1"/>
  <c r="AS28" i="1"/>
  <c r="AS12" i="1"/>
  <c r="AX13" i="1"/>
  <c r="AX14" i="1"/>
  <c r="AX15" i="1"/>
  <c r="AX16" i="1"/>
  <c r="AX18" i="1"/>
  <c r="AX19" i="1"/>
  <c r="AX20" i="1"/>
  <c r="AX21" i="1"/>
  <c r="AX22" i="1"/>
  <c r="AX23" i="1"/>
  <c r="AX24" i="1"/>
  <c r="AX25" i="1"/>
  <c r="AX27" i="1"/>
  <c r="AX28" i="1"/>
  <c r="AX12" i="1"/>
  <c r="BC13" i="1"/>
  <c r="BC14" i="1"/>
  <c r="BC15" i="1"/>
  <c r="BC16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AS11" i="1" l="1"/>
  <c r="AS10" i="1" s="1"/>
  <c r="BC11" i="1"/>
  <c r="BC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6" i="1" l="1"/>
  <c r="E17" i="1"/>
  <c r="E21" i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18" i="1"/>
  <c r="E25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0" i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<sst xmlns="http://schemas.openxmlformats.org/spreadsheetml/2006/main" count="786" uniqueCount="398">
  <si>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</si>
  <si>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</si>
  <si>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</si>
  <si>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</si>
  <si>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</si>
  <si>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</si>
  <si>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</si>
  <si>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</si>
  <si>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</si>
  <si>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</si>
  <si>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</si>
  <si>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</si>
  <si>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</si>
  <si>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</si>
  <si>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</si>
  <si>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</si>
  <si>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</si>
  <si>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</si>
  <si>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</si>
  <si>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</si>
  <si>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</si>
  <si>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</si>
  <si>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</si>
  <si>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</si>
  <si>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</si>
  <si>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</si>
  <si>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</si>
  <si>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</si>
  <si>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</si>
  <si>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</si>
  <si>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</si>
  <si>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</si>
  <si>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</si>
  <si>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</si>
  <si>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</si>
  <si>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</si>
  <si>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</si>
  <si>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</si>
  <si>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</si>
  <si>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</si>
  <si>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</si>
  <si>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</si>
  <si>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</si>
  <si>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</si>
  <si>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</si>
  <si>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</si>
  <si>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</si>
  <si>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</si>
  <si>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</si>
  <si>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</si>
  <si>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</si>
  <si>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</si>
  <si>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</si>
  <si>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</si>
  <si>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</si>
  <si>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</si>
  <si>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</si>
  <si>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</si>
  <si>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</si>
  <si>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</si>
  <si>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</si>
  <si>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</si>
  <si>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</si>
  <si>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</si>
  <si>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</si>
  <si>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</si>
  <si>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</si>
  <si>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</si>
  <si>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</si>
  <si>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</si>
  <si>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</si>
  <si>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</si>
  <si>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</si>
  <si>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</si>
  <si>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</si>
  <si>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</si>
  <si>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</si>
  <si>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</si>
  <si>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</si>
  <si>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</si>
  <si>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</si>
  <si>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</si>
  <si>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</si>
  <si>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</si>
  <si>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</si>
  <si>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</si>
  <si>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</si>
  <si>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</si>
  <si>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</si>
  <si>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</si>
  <si>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</si>
  <si>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</si>
  <si>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</si>
  <si>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</si>
  <si>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</si>
  <si>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</si>
  <si>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</si>
  <si>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</si>
  <si>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</si>
  <si>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</si>
  <si>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</si>
  <si>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</si>
  <si>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</si>
  <si>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</si>
  <si>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</si>
  <si>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</si>
  <si>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</si>
  <si>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</si>
  <si>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</si>
  <si>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</si>
  <si>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</si>
  <si>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</si>
  <si>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</si>
  <si>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</si>
  <si>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</si>
  <si>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</si>
  <si>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</si>
  <si>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</si>
  <si>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</si>
  <si>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</si>
  <si>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</si>
  <si>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</si>
  <si>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</si>
  <si>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</si>
  <si>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</si>
  <si>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</si>
  <si>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</si>
  <si>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</si>
  <si>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</si>
  <si>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</si>
  <si>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</si>
  <si>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</si>
  <si>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</si>
  <si>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</si>
  <si>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</si>
  <si>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</si>
  <si>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</si>
  <si>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</si>
  <si>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</si>
  <si>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</si>
  <si>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</si>
  <si>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</si>
  <si>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</si>
  <si>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</si>
  <si>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</si>
  <si>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</si>
  <si>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</si>
  <si>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</si>
  <si>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</si>
  <si>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</si>
  <si>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</si>
  <si>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</si>
  <si>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</si>
  <si>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</si>
  <si>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</si>
  <si>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</si>
  <si>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</si>
  <si>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</si>
  <si>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</si>
  <si>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</si>
  <si>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</si>
  <si>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</si>
  <si>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</si>
  <si>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</si>
  <si>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</si>
  <si>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</si>
  <si>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</si>
  <si>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</si>
  <si>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</si>
  <si>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</si>
  <si>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</si>
  <si>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</si>
  <si>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</si>
  <si>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</si>
  <si>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</si>
  <si>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</si>
  <si>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</si>
  <si>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</si>
  <si>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</si>
  <si>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</si>
  <si>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</si>
  <si>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</si>
  <si>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</si>
  <si>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</si>
  <si>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</si>
  <si>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</si>
  <si>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</si>
  <si>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</si>
  <si>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</si>
  <si>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</si>
  <si>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</si>
  <si>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</si>
  <si>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</si>
  <si>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</si>
  <si>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</si>
  <si>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</si>
  <si>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</si>
  <si>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</si>
  <si>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</si>
  <si>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</si>
  <si>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</si>
  <si>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</si>
  <si>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</si>
  <si>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</si>
  <si>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</si>
  <si>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</si>
  <si>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</si>
  <si>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</si>
  <si>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</si>
  <si>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</si>
  <si>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</si>
  <si>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</si>
  <si>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</si>
  <si>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</si>
  <si>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</si>
  <si>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</si>
  <si>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</si>
  <si>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</si>
  <si>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</si>
  <si>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</si>
  <si>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</si>
  <si>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</si>
  <si>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</si>
  <si>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</si>
  <si>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</si>
  <si>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</si>
  <si>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</si>
  <si>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</si>
  <si>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</si>
  <si>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</si>
  <si>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</si>
  <si>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</si>
  <si>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</si>
  <si>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</si>
  <si>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</si>
  <si>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</si>
  <si>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</si>
  <si>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</si>
  <si>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</si>
  <si>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</si>
  <si>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</si>
  <si>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</si>
  <si>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</si>
  <si>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</si>
  <si>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</si>
  <si>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</si>
  <si>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</si>
  <si>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</si>
  <si>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</si>
  <si>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</si>
  <si>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</si>
  <si>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</si>
  <si>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</si>
  <si>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</si>
  <si>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</si>
  <si>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</si>
  <si>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</si>
  <si>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</si>
  <si>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</si>
  <si>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</si>
  <si>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</si>
  <si>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</si>
  <si>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</si>
  <si>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</si>
  <si>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</si>
  <si>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</si>
  <si>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</si>
  <si>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</si>
  <si>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</si>
  <si>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</si>
  <si>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</si>
  <si>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</si>
  <si>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</si>
  <si>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</si>
  <si>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</si>
  <si>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</si>
  <si>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</si>
  <si>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</si>
  <si>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</si>
  <si>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</si>
  <si>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</si>
  <si>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</si>
  <si>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</si>
  <si>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</si>
  <si>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</si>
  <si>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</si>
  <si>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</si>
  <si>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</si>
  <si>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</si>
  <si>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</si>
  <si>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</si>
  <si>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</si>
  <si>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</si>
  <si>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</si>
  <si>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</si>
  <si>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</si>
  <si>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</si>
  <si>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</si>
  <si>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</si>
  <si>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</si>
  <si>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</si>
  <si>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</si>
  <si>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</si>
  <si>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</si>
  <si>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</si>
  <si>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</si>
  <si>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</si>
  <si>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</si>
  <si>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</si>
  <si>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</si>
  <si>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</si>
  <si>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</si>
  <si>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</si>
  <si>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</si>
  <si>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</si>
  <si>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</si>
  <si>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</si>
  <si>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</si>
  <si>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</si>
  <si>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</si>
  <si>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</si>
  <si>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</si>
  <si>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</si>
  <si>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</si>
  <si>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</si>
  <si>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</si>
  <si>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</si>
  <si>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</si>
  <si>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</si>
  <si>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</si>
  <si>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</si>
  <si>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</si>
  <si>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</si>
  <si>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</si>
  <si>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</si>
  <si>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</si>
  <si>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</si>
  <si>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</si>
  <si>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</si>
  <si>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</si>
  <si>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</si>
  <si>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</si>
  <si>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</si>
  <si>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</si>
  <si>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</si>
  <si>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</si>
  <si>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</si>
  <si>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</si>
  <si>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</si>
  <si>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</si>
  <si>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</si>
  <si>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</si>
  <si>
    <t>Сельское поселение "Канинский сельсовет"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</si>
  <si>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</si>
  <si>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</si>
  <si>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7.28</t>
  </si>
  <si>
    <t>7.29</t>
  </si>
  <si>
    <t>Поставка фронтального погрузчика-экскаватора в г. Нарьян-Мар для МО «Городское поселение «Рабочий посёлок Искателей</t>
  </si>
  <si>
    <t>7.30</t>
  </si>
  <si>
    <t>Администрация поселения НАО,                        МКУ ЗР "Северное"</t>
  </si>
  <si>
    <t>7.31</t>
  </si>
  <si>
    <t>Поставка трактора гусеничного в г. Нарьян-Мар (для ЖКУ Хорей-Вер)</t>
  </si>
  <si>
    <t>7.32</t>
  </si>
  <si>
    <t>7.33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</si>
  <si>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</si>
  <si>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</si>
  <si>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8.3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</si>
  <si>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</si>
  <si>
    <t>9.2</t>
  </si>
  <si>
    <t>Нераспределенный резерв на реализацию мероприятий  по организации водоотведения в сельских поселениях Заполярного района</t>
  </si>
  <si>
    <t>8.4</t>
  </si>
  <si>
    <t>Устройство подпорной бетонной стенки в ангаре накопления твердых коммунальных отходов до 11 месяцев в с. Тельвиска Сельского поселения «Тельвисочный сельсовет» ЗР НАО</t>
  </si>
  <si>
    <t>10.6</t>
  </si>
  <si>
    <t>Реконструкция объекта незавершенного строительства под здание гаража в п. Хорей-Вер</t>
  </si>
  <si>
    <t>доля муниципальных образований, участвующих в организации деятельности по вывозу и очистке стоков из септиков и выгребных ям, которым оказана финансовая поддержка</t>
  </si>
  <si>
    <t>Создание места (площадки) накопления твердых коммунальных отходов до 11 месяцев в д. Тошвиска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</si>
  <si>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Пылемец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</si>
  <si>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Осколково Сельского поселения «Приморско-Куйский сельсовет» Заполярного района Ненецкого автономного округа</t>
  </si>
  <si>
    <t>4.1.34</t>
  </si>
  <si>
    <t>4.1.35</t>
  </si>
  <si>
    <t>4.1.36</t>
  </si>
  <si>
    <t>Поставка бульдозера гусеничного в п. Усть-Кара (лля ЖКУ Усть-Кара)</t>
  </si>
  <si>
    <t>7.34</t>
  </si>
  <si>
    <t>7.35</t>
  </si>
  <si>
    <t>Приобретение автомобиля с двойной
кабиной для МО "Городское поселение "Рабочий поселок Искателей"</t>
  </si>
  <si>
    <t>8.5</t>
  </si>
  <si>
    <t>МКУ "Северное"</t>
  </si>
  <si>
    <t>7.36</t>
  </si>
  <si>
    <t>Приобретение специального автомобиля аварийной службы для 
МО "Городское поселение "Рабочий
поселок Искателей" с доставкой до г. Нарьян-Мар</t>
  </si>
  <si>
    <t>Обустройство площадки временного накопления ТКО в п. Красное
Сельского поселения "Приморско-Куйский ссльсовет" ЗР НАО</t>
  </si>
  <si>
    <t>Приобретение и поставка экскаватора-погрузчика в г. Нарьян-Мар (для ЖКУ «Коткино»)</t>
  </si>
  <si>
    <t>7.37</t>
  </si>
  <si>
    <t>7.38</t>
  </si>
  <si>
    <t>Приобретение и поставка фронтального погрузчика в г. Архангельск (для ЖКУ «Амдерма»</t>
  </si>
  <si>
    <t>Приобретение и поставка трактора с бурильно-крановым оборудованием до г. Архангельск (для ЖКУ «Усть-Кара»</t>
  </si>
  <si>
    <t>7.39</t>
  </si>
  <si>
    <t>7.40</t>
  </si>
  <si>
    <t>Приобретение и поставка автоцистерны в г. Нарьян-Мар (для ЖКУ «Тельвиска»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</si>
</sst>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  <numFmt numFmtId="174" formatCode="#,##0.0_ ;\-#,##0.0\ "/>
    <numFmt numFmtId="17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15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5" fillId="0" borderId="1" xfId="2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justify" vertical="center" wrapText="1"/>
    </xf>
    <xf numFmtId="166" fontId="6" fillId="0" borderId="4" xfId="1" applyNumberFormat="1" applyFont="1" applyFill="1" applyBorder="1" applyAlignment="1">
      <alignment vertical="center"/>
    </xf>
    <xf numFmtId="166" fontId="6" fillId="0" borderId="2" xfId="1" applyNumberFormat="1" applyFont="1" applyFill="1" applyBorder="1" applyAlignment="1">
      <alignment vertical="center"/>
    </xf>
    <xf numFmtId="166" fontId="8" fillId="0" borderId="6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71" fontId="6" fillId="0" borderId="1" xfId="0" applyNumberFormat="1" applyFont="1" applyFill="1" applyBorder="1" applyAlignment="1">
      <alignment vertical="center"/>
    </xf>
    <xf numFmtId="168" fontId="6" fillId="0" borderId="1" xfId="0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 wrapText="1"/>
    </xf>
    <xf numFmtId="174" fontId="4" fillId="0" borderId="1" xfId="2" applyNumberFormat="1" applyFont="1" applyFill="1" applyBorder="1" applyAlignment="1">
      <alignment horizontal="center" vertical="center" wrapText="1"/>
    </xf>
    <xf numFmtId="175" fontId="4" fillId="0" borderId="1" xfId="2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4" fontId="6" fillId="0" borderId="1" xfId="2" applyNumberFormat="1" applyFont="1" applyFill="1" applyBorder="1" applyAlignment="1">
      <alignment vertical="center"/>
    </xf>
    <xf numFmtId="174" fontId="6" fillId="0" borderId="1" xfId="1" applyNumberFormat="1" applyFont="1" applyFill="1" applyBorder="1" applyAlignment="1">
      <alignment vertical="center"/>
    </xf>
    <xf numFmtId="172" fontId="6" fillId="0" borderId="1" xfId="1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8" xfId="1" applyFont="1" applyFill="1" applyBorder="1" applyAlignment="1">
      <alignment horizontal="left"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zoomScaleNormal="100" zoomScaleSheetLayoutView="100" workbookViewId="0">
      <selection activeCell="F5" sqref="F5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81"/>
      <c r="B1" s="81"/>
      <c r="C1" s="81"/>
      <c r="D1" s="81"/>
      <c r="E1" s="2"/>
      <c r="F1" s="2"/>
      <c r="G1" s="2"/>
      <c r="H1" s="2"/>
      <c r="I1" s="2"/>
      <c r="J1" s="2"/>
      <c r="K1" s="90" t="s">
        <v>53</v>
      </c>
      <c r="L1" s="90"/>
      <c r="M1" s="90"/>
      <c r="N1" s="90"/>
      <c r="O1" s="90"/>
    </row>
    <row r="2" spans="1:15" ht="27" customHeight="1" x14ac:dyDescent="0.25">
      <c r="A2" s="91" t="s">
        <v>52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36.75" customHeight="1" x14ac:dyDescent="0.25">
      <c r="A3" s="92" t="s">
        <v>26</v>
      </c>
      <c r="B3" s="92" t="s">
        <v>27</v>
      </c>
      <c r="C3" s="92" t="s">
        <v>28</v>
      </c>
      <c r="D3" s="92" t="s">
        <v>29</v>
      </c>
      <c r="E3" s="92" t="s">
        <v>30</v>
      </c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5" ht="53.25" customHeight="1" x14ac:dyDescent="0.25">
      <c r="A4" s="92"/>
      <c r="B4" s="92"/>
      <c r="C4" s="92"/>
      <c r="D4" s="92"/>
      <c r="E4" s="82" t="s">
        <v>6</v>
      </c>
      <c r="F4" s="82" t="s">
        <v>7</v>
      </c>
      <c r="G4" s="82" t="s">
        <v>8</v>
      </c>
      <c r="H4" s="82" t="s">
        <v>9</v>
      </c>
      <c r="I4" s="82" t="s">
        <v>10</v>
      </c>
      <c r="J4" s="82" t="s">
        <v>11</v>
      </c>
      <c r="K4" s="82" t="s">
        <v>12</v>
      </c>
      <c r="L4" s="82" t="s">
        <v>13</v>
      </c>
      <c r="M4" s="82" t="s">
        <v>14</v>
      </c>
      <c r="N4" s="82" t="s">
        <v>15</v>
      </c>
      <c r="O4" s="82" t="s">
        <v>16</v>
      </c>
    </row>
    <row r="5" spans="1:15" ht="83.25" customHeight="1" x14ac:dyDescent="0.25">
      <c r="A5" s="3" t="s">
        <v>290</v>
      </c>
      <c r="B5" s="55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93" t="s">
        <v>104</v>
      </c>
      <c r="B6" s="56" t="s">
        <v>57</v>
      </c>
      <c r="C6" s="3" t="s">
        <v>31</v>
      </c>
      <c r="D6" s="3">
        <v>0</v>
      </c>
      <c r="E6" s="11">
        <v>0</v>
      </c>
      <c r="F6" s="46">
        <v>0</v>
      </c>
      <c r="G6" s="45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94"/>
      <c r="B7" s="56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106.5" customHeight="1" x14ac:dyDescent="0.25">
      <c r="A8" s="93" t="s">
        <v>149</v>
      </c>
      <c r="B8" s="56" t="s">
        <v>374</v>
      </c>
      <c r="C8" s="3" t="s">
        <v>55</v>
      </c>
      <c r="D8" s="73">
        <v>5.3</v>
      </c>
      <c r="E8" s="73">
        <v>5.3</v>
      </c>
      <c r="F8" s="73">
        <v>5.3</v>
      </c>
      <c r="G8" s="73">
        <v>10.5</v>
      </c>
      <c r="H8" s="73">
        <v>10.5</v>
      </c>
      <c r="I8" s="73">
        <v>10.5</v>
      </c>
      <c r="J8" s="73">
        <v>5.3</v>
      </c>
      <c r="K8" s="73">
        <v>5.3</v>
      </c>
      <c r="L8" s="73">
        <v>5.3</v>
      </c>
      <c r="M8" s="4">
        <v>0</v>
      </c>
      <c r="N8" s="4">
        <v>0</v>
      </c>
      <c r="O8" s="4">
        <v>0</v>
      </c>
    </row>
    <row r="9" spans="1:15" ht="29.25" customHeight="1" x14ac:dyDescent="0.25">
      <c r="A9" s="94"/>
      <c r="B9" s="56" t="s">
        <v>214</v>
      </c>
      <c r="C9" s="3" t="s">
        <v>215</v>
      </c>
      <c r="D9" s="3">
        <v>0</v>
      </c>
      <c r="E9" s="4">
        <v>0</v>
      </c>
      <c r="F9" s="74">
        <v>302</v>
      </c>
      <c r="G9" s="74">
        <v>233.3</v>
      </c>
      <c r="H9" s="74">
        <v>338.9</v>
      </c>
      <c r="I9" s="74">
        <v>297.60000000000002</v>
      </c>
      <c r="J9" s="74">
        <v>239.3</v>
      </c>
      <c r="K9" s="74">
        <v>239.3</v>
      </c>
      <c r="L9" s="74">
        <v>239.3</v>
      </c>
      <c r="M9" s="4">
        <v>0</v>
      </c>
      <c r="N9" s="4">
        <v>0</v>
      </c>
      <c r="O9" s="4">
        <v>0</v>
      </c>
    </row>
    <row r="10" spans="1:15" ht="60" x14ac:dyDescent="0.25">
      <c r="A10" s="93" t="s">
        <v>105</v>
      </c>
      <c r="B10" s="56" t="s">
        <v>106</v>
      </c>
      <c r="C10" s="3" t="s">
        <v>60</v>
      </c>
      <c r="D10" s="71">
        <v>28</v>
      </c>
      <c r="E10" s="71">
        <v>57</v>
      </c>
      <c r="F10" s="71">
        <v>87</v>
      </c>
      <c r="G10" s="71">
        <v>25</v>
      </c>
      <c r="H10" s="71">
        <f>17-2-1-1</f>
        <v>13</v>
      </c>
      <c r="I10" s="71">
        <f>2+1+2+3+1-2</f>
        <v>7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5"/>
      <c r="B11" s="56" t="s">
        <v>323</v>
      </c>
      <c r="C11" s="3" t="s">
        <v>60</v>
      </c>
      <c r="D11" s="4">
        <v>0</v>
      </c>
      <c r="E11" s="4">
        <v>0</v>
      </c>
      <c r="F11" s="4">
        <v>0</v>
      </c>
      <c r="G11" s="71">
        <v>24</v>
      </c>
      <c r="H11" s="4">
        <v>0</v>
      </c>
      <c r="I11" s="71">
        <f>3+1+1-1</f>
        <v>4</v>
      </c>
      <c r="J11" s="75">
        <v>1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5"/>
      <c r="B12" s="56" t="s">
        <v>306</v>
      </c>
      <c r="C12" s="3" t="s">
        <v>60</v>
      </c>
      <c r="D12" s="4">
        <v>0</v>
      </c>
      <c r="E12" s="4">
        <v>0</v>
      </c>
      <c r="F12" s="4">
        <v>0</v>
      </c>
      <c r="G12" s="71">
        <v>30</v>
      </c>
      <c r="H12" s="71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94"/>
      <c r="B13" s="56" t="s">
        <v>218</v>
      </c>
      <c r="C13" s="3" t="s">
        <v>60</v>
      </c>
      <c r="D13" s="71">
        <v>28</v>
      </c>
      <c r="E13" s="71">
        <v>153</v>
      </c>
      <c r="F13" s="71">
        <v>236</v>
      </c>
      <c r="G13" s="71">
        <v>308</v>
      </c>
      <c r="H13" s="71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83" t="s">
        <v>208</v>
      </c>
      <c r="B14" s="56" t="s">
        <v>205</v>
      </c>
      <c r="C14" s="3" t="s">
        <v>206</v>
      </c>
      <c r="D14" s="4">
        <v>0</v>
      </c>
      <c r="E14" s="4">
        <v>0</v>
      </c>
      <c r="F14" s="71">
        <v>2</v>
      </c>
      <c r="G14" s="71">
        <f>3-1</f>
        <v>2</v>
      </c>
      <c r="H14" s="71">
        <f>1+1+1-1</f>
        <v>2</v>
      </c>
      <c r="I14" s="71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2">
        <v>2</v>
      </c>
      <c r="E15" s="72">
        <v>10</v>
      </c>
      <c r="F15" s="71">
        <v>1</v>
      </c>
      <c r="G15" s="4">
        <v>0</v>
      </c>
      <c r="H15" s="71">
        <v>1</v>
      </c>
      <c r="I15" s="51" t="s">
        <v>334</v>
      </c>
      <c r="J15" s="71">
        <v>1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7" t="s">
        <v>129</v>
      </c>
      <c r="B16" s="10" t="s">
        <v>130</v>
      </c>
      <c r="C16" s="7" t="s">
        <v>60</v>
      </c>
      <c r="D16" s="72">
        <v>2</v>
      </c>
      <c r="E16" s="72">
        <v>10</v>
      </c>
      <c r="F16" s="71">
        <v>9</v>
      </c>
      <c r="G16" s="71">
        <v>11</v>
      </c>
      <c r="H16" s="4">
        <v>0</v>
      </c>
      <c r="I16" s="71">
        <f>3+4</f>
        <v>7</v>
      </c>
      <c r="J16" s="71">
        <v>7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9"/>
      <c r="B17" s="10" t="s">
        <v>307</v>
      </c>
      <c r="C17" s="7" t="s">
        <v>60</v>
      </c>
      <c r="D17" s="4">
        <v>0</v>
      </c>
      <c r="E17" s="4">
        <v>0</v>
      </c>
      <c r="F17" s="4">
        <v>0</v>
      </c>
      <c r="G17" s="71">
        <v>8</v>
      </c>
      <c r="H17" s="71">
        <v>1</v>
      </c>
      <c r="I17" s="71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2">
        <v>1</v>
      </c>
      <c r="E18" s="72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7" t="s">
        <v>291</v>
      </c>
      <c r="B19" s="10" t="s">
        <v>292</v>
      </c>
      <c r="C19" s="7" t="s">
        <v>293</v>
      </c>
      <c r="D19" s="57">
        <v>0</v>
      </c>
      <c r="E19" s="57">
        <v>0</v>
      </c>
      <c r="F19" s="4">
        <v>0</v>
      </c>
      <c r="G19" s="71">
        <v>2</v>
      </c>
      <c r="H19" s="71">
        <v>1</v>
      </c>
      <c r="I19" s="71">
        <f>1</f>
        <v>1</v>
      </c>
      <c r="J19" s="51">
        <v>1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8"/>
      <c r="B20" s="10" t="s">
        <v>333</v>
      </c>
      <c r="C20" s="7" t="s">
        <v>31</v>
      </c>
      <c r="D20" s="57">
        <v>0</v>
      </c>
      <c r="E20" s="57">
        <v>0</v>
      </c>
      <c r="F20" s="4">
        <v>0</v>
      </c>
      <c r="G20" s="51">
        <v>0</v>
      </c>
      <c r="H20" s="51">
        <f>1-1</f>
        <v>0</v>
      </c>
      <c r="I20" s="71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89"/>
      <c r="B21" s="10" t="s">
        <v>341</v>
      </c>
      <c r="C21" s="7" t="s">
        <v>293</v>
      </c>
      <c r="D21" s="57">
        <v>0</v>
      </c>
      <c r="E21" s="57">
        <v>0</v>
      </c>
      <c r="F21" s="4">
        <v>0</v>
      </c>
      <c r="G21" s="51">
        <v>0</v>
      </c>
      <c r="H21" s="51">
        <f>1-1</f>
        <v>0</v>
      </c>
      <c r="I21" s="71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330</v>
      </c>
      <c r="B22" s="10" t="s">
        <v>331</v>
      </c>
      <c r="C22" s="7" t="s">
        <v>55</v>
      </c>
      <c r="D22" s="57">
        <v>0</v>
      </c>
      <c r="E22" s="57">
        <v>0</v>
      </c>
      <c r="F22" s="4">
        <v>0</v>
      </c>
      <c r="G22" s="51">
        <v>0</v>
      </c>
      <c r="H22" s="71">
        <v>100</v>
      </c>
      <c r="I22" s="71">
        <v>100</v>
      </c>
      <c r="J22" s="71">
        <v>100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60" t="s">
        <v>324</v>
      </c>
      <c r="B23" s="59" t="s">
        <v>321</v>
      </c>
      <c r="C23" s="58" t="s">
        <v>322</v>
      </c>
      <c r="D23" s="57">
        <v>0</v>
      </c>
      <c r="E23" s="57">
        <v>0</v>
      </c>
      <c r="F23" s="4">
        <v>0</v>
      </c>
      <c r="G23" s="7">
        <f>307/1000</f>
        <v>0.307</v>
      </c>
      <c r="H23" s="4" t="s">
        <v>334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74"/>
  <sheetViews>
    <sheetView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I17" sqref="I17"/>
    </sheetView>
  </sheetViews>
  <sheetFormatPr defaultRowHeight="16.5" outlineLevelCol="1" x14ac:dyDescent="0.25"/>
  <cols>
    <col min="1" max="1" width="7.5703125" style="15" customWidth="1"/>
    <col min="2" max="2" width="44.28515625" style="16" customWidth="1"/>
    <col min="3" max="3" width="25" style="16" customWidth="1"/>
    <col min="4" max="4" width="25.7109375" style="17" customWidth="1"/>
    <col min="5" max="5" width="16.140625" style="18" customWidth="1"/>
    <col min="6" max="6" width="15" style="16" customWidth="1" outlineLevel="1"/>
    <col min="7" max="7" width="15.42578125" style="16" customWidth="1"/>
    <col min="8" max="8" width="17.28515625" style="16" customWidth="1"/>
    <col min="9" max="9" width="17.140625" style="16" customWidth="1"/>
    <col min="10" max="10" width="16.85546875" style="18" customWidth="1"/>
    <col min="11" max="11" width="15" style="16" customWidth="1" outlineLevel="1"/>
    <col min="12" max="12" width="15.42578125" style="16" customWidth="1"/>
    <col min="13" max="13" width="15.5703125" style="16" customWidth="1"/>
    <col min="14" max="14" width="13.140625" style="16" customWidth="1"/>
    <col min="15" max="15" width="15.5703125" style="19" customWidth="1"/>
    <col min="16" max="16" width="15" style="20" customWidth="1" outlineLevel="1"/>
    <col min="17" max="17" width="13.85546875" style="16" customWidth="1"/>
    <col min="18" max="18" width="19.140625" style="16" customWidth="1"/>
    <col min="19" max="19" width="13.85546875" style="16" customWidth="1"/>
    <col min="20" max="20" width="15.5703125" style="18" customWidth="1"/>
    <col min="21" max="21" width="12.7109375" style="16" customWidth="1" outlineLevel="1"/>
    <col min="22" max="22" width="16.42578125" style="16" customWidth="1"/>
    <col min="23" max="23" width="15.7109375" style="16" customWidth="1"/>
    <col min="24" max="24" width="15" style="20" customWidth="1"/>
    <col min="25" max="25" width="15.42578125" style="18" customWidth="1"/>
    <col min="26" max="26" width="13.5703125" style="16" customWidth="1" outlineLevel="1"/>
    <col min="27" max="27" width="14.42578125" style="16" customWidth="1"/>
    <col min="28" max="28" width="14.85546875" style="16" customWidth="1"/>
    <col min="29" max="29" width="13.28515625" style="20" customWidth="1"/>
    <col min="30" max="30" width="15" style="18" customWidth="1"/>
    <col min="31" max="31" width="15" style="16" customWidth="1" outlineLevel="1"/>
    <col min="32" max="33" width="15" style="16" customWidth="1"/>
    <col min="34" max="34" width="15.7109375" style="20" customWidth="1"/>
    <col min="35" max="35" width="14.42578125" style="18" customWidth="1"/>
    <col min="36" max="36" width="15" style="16" customWidth="1" outlineLevel="1"/>
    <col min="37" max="37" width="13.85546875" style="16" customWidth="1"/>
    <col min="38" max="38" width="15.85546875" style="16" customWidth="1"/>
    <col min="39" max="39" width="15.7109375" style="20" customWidth="1"/>
    <col min="40" max="40" width="15" style="18" customWidth="1"/>
    <col min="41" max="41" width="15" style="16" customWidth="1" outlineLevel="1"/>
    <col min="42" max="42" width="15" style="16" customWidth="1"/>
    <col min="43" max="43" width="14.85546875" style="16" customWidth="1"/>
    <col min="44" max="44" width="13.85546875" style="20" customWidth="1"/>
    <col min="45" max="45" width="15.28515625" style="18" customWidth="1"/>
    <col min="46" max="46" width="15" style="16" customWidth="1" outlineLevel="1"/>
    <col min="47" max="47" width="15" style="16" customWidth="1"/>
    <col min="48" max="48" width="15.42578125" style="16" customWidth="1"/>
    <col min="49" max="49" width="13.5703125" style="20" customWidth="1"/>
    <col min="50" max="50" width="13.42578125" style="18" customWidth="1"/>
    <col min="51" max="51" width="15" style="16" customWidth="1" outlineLevel="1"/>
    <col min="52" max="52" width="15" style="16" customWidth="1"/>
    <col min="53" max="53" width="13.7109375" style="16" customWidth="1"/>
    <col min="54" max="54" width="14.42578125" style="20" customWidth="1"/>
    <col min="55" max="55" width="12.140625" style="18" customWidth="1"/>
    <col min="56" max="56" width="15" style="16" customWidth="1" outlineLevel="1"/>
    <col min="57" max="57" width="15" style="16" customWidth="1"/>
    <col min="58" max="58" width="14" style="16" customWidth="1"/>
    <col min="59" max="59" width="14.42578125" style="20" customWidth="1"/>
    <col min="60" max="60" width="13" style="18" customWidth="1"/>
    <col min="61" max="61" width="15" style="16" customWidth="1" outlineLevel="1"/>
    <col min="62" max="63" width="15" style="16" customWidth="1"/>
    <col min="64" max="64" width="13.140625" style="20" customWidth="1"/>
    <col min="65" max="16384" width="9.140625" style="16"/>
  </cols>
  <sheetData>
    <row r="1" spans="1:67" ht="24.75" customHeight="1" x14ac:dyDescent="0.25">
      <c r="BJ1" s="109" t="s">
        <v>54</v>
      </c>
      <c r="BK1" s="109"/>
      <c r="BL1" s="109"/>
    </row>
    <row r="2" spans="1:67" ht="25.5" customHeight="1" x14ac:dyDescent="0.25">
      <c r="BJ2" s="109"/>
      <c r="BK2" s="109"/>
      <c r="BL2" s="109"/>
    </row>
    <row r="3" spans="1:67" ht="30.75" customHeight="1" x14ac:dyDescent="0.25">
      <c r="A3" s="104" t="s">
        <v>37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6"/>
      <c r="AR3" s="16"/>
      <c r="AS3" s="16"/>
      <c r="AW3" s="16"/>
      <c r="AX3" s="16"/>
      <c r="BB3" s="16"/>
      <c r="BC3" s="16"/>
      <c r="BG3" s="16"/>
      <c r="BH3" s="16"/>
      <c r="BJ3" s="109"/>
      <c r="BK3" s="109"/>
      <c r="BL3" s="109"/>
      <c r="BM3" s="21"/>
      <c r="BN3" s="21"/>
      <c r="BO3" s="21"/>
    </row>
    <row r="4" spans="1:67" x14ac:dyDescent="0.25">
      <c r="E4" s="22"/>
    </row>
    <row r="5" spans="1:67" x14ac:dyDescent="0.25">
      <c r="A5" s="105" t="s">
        <v>0</v>
      </c>
      <c r="B5" s="106" t="s">
        <v>1</v>
      </c>
      <c r="C5" s="106" t="s">
        <v>2</v>
      </c>
      <c r="D5" s="106" t="s">
        <v>3</v>
      </c>
      <c r="E5" s="107" t="s">
        <v>4</v>
      </c>
      <c r="F5" s="107"/>
      <c r="G5" s="107"/>
      <c r="H5" s="107"/>
      <c r="I5" s="107"/>
      <c r="J5" s="107" t="s">
        <v>5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7" x14ac:dyDescent="0.25">
      <c r="A6" s="105"/>
      <c r="B6" s="106"/>
      <c r="C6" s="106"/>
      <c r="D6" s="106"/>
      <c r="E6" s="107"/>
      <c r="F6" s="107"/>
      <c r="G6" s="107"/>
      <c r="H6" s="107"/>
      <c r="I6" s="107"/>
      <c r="J6" s="107" t="s">
        <v>6</v>
      </c>
      <c r="K6" s="107"/>
      <c r="L6" s="107"/>
      <c r="M6" s="107"/>
      <c r="N6" s="107"/>
      <c r="O6" s="107" t="s">
        <v>7</v>
      </c>
      <c r="P6" s="107"/>
      <c r="Q6" s="107"/>
      <c r="R6" s="107"/>
      <c r="S6" s="107"/>
      <c r="T6" s="107" t="s">
        <v>8</v>
      </c>
      <c r="U6" s="107"/>
      <c r="V6" s="107"/>
      <c r="W6" s="107"/>
      <c r="X6" s="107"/>
      <c r="Y6" s="107" t="s">
        <v>9</v>
      </c>
      <c r="Z6" s="107"/>
      <c r="AA6" s="107"/>
      <c r="AB6" s="107"/>
      <c r="AC6" s="107"/>
      <c r="AD6" s="107" t="s">
        <v>10</v>
      </c>
      <c r="AE6" s="107"/>
      <c r="AF6" s="107"/>
      <c r="AG6" s="107"/>
      <c r="AH6" s="107"/>
      <c r="AI6" s="107" t="s">
        <v>11</v>
      </c>
      <c r="AJ6" s="107"/>
      <c r="AK6" s="107"/>
      <c r="AL6" s="107"/>
      <c r="AM6" s="107"/>
      <c r="AN6" s="107" t="s">
        <v>12</v>
      </c>
      <c r="AO6" s="107"/>
      <c r="AP6" s="107"/>
      <c r="AQ6" s="107"/>
      <c r="AR6" s="107"/>
      <c r="AS6" s="107" t="s">
        <v>13</v>
      </c>
      <c r="AT6" s="107"/>
      <c r="AU6" s="107"/>
      <c r="AV6" s="107"/>
      <c r="AW6" s="107"/>
      <c r="AX6" s="107" t="s">
        <v>14</v>
      </c>
      <c r="AY6" s="107"/>
      <c r="AZ6" s="107"/>
      <c r="BA6" s="107"/>
      <c r="BB6" s="107"/>
      <c r="BC6" s="107" t="s">
        <v>15</v>
      </c>
      <c r="BD6" s="107"/>
      <c r="BE6" s="107"/>
      <c r="BF6" s="107"/>
      <c r="BG6" s="107"/>
      <c r="BH6" s="107" t="s">
        <v>16</v>
      </c>
      <c r="BI6" s="107"/>
      <c r="BJ6" s="107"/>
      <c r="BK6" s="107"/>
      <c r="BL6" s="107"/>
    </row>
    <row r="7" spans="1:67" x14ac:dyDescent="0.25">
      <c r="A7" s="105"/>
      <c r="B7" s="106"/>
      <c r="C7" s="106"/>
      <c r="D7" s="106"/>
      <c r="E7" s="106" t="s">
        <v>17</v>
      </c>
      <c r="F7" s="108" t="s">
        <v>18</v>
      </c>
      <c r="G7" s="108"/>
      <c r="H7" s="108"/>
      <c r="I7" s="108"/>
      <c r="J7" s="106" t="s">
        <v>17</v>
      </c>
      <c r="K7" s="108" t="s">
        <v>18</v>
      </c>
      <c r="L7" s="108"/>
      <c r="M7" s="108"/>
      <c r="N7" s="108"/>
      <c r="O7" s="106" t="s">
        <v>17</v>
      </c>
      <c r="P7" s="108" t="s">
        <v>18</v>
      </c>
      <c r="Q7" s="108"/>
      <c r="R7" s="108"/>
      <c r="S7" s="108"/>
      <c r="T7" s="106" t="s">
        <v>17</v>
      </c>
      <c r="U7" s="108" t="s">
        <v>18</v>
      </c>
      <c r="V7" s="108"/>
      <c r="W7" s="108"/>
      <c r="X7" s="108"/>
      <c r="Y7" s="106" t="s">
        <v>17</v>
      </c>
      <c r="Z7" s="108" t="s">
        <v>18</v>
      </c>
      <c r="AA7" s="108"/>
      <c r="AB7" s="108"/>
      <c r="AC7" s="108"/>
      <c r="AD7" s="106" t="s">
        <v>17</v>
      </c>
      <c r="AE7" s="108" t="s">
        <v>18</v>
      </c>
      <c r="AF7" s="108"/>
      <c r="AG7" s="108"/>
      <c r="AH7" s="108"/>
      <c r="AI7" s="106" t="s">
        <v>17</v>
      </c>
      <c r="AJ7" s="108" t="s">
        <v>18</v>
      </c>
      <c r="AK7" s="108"/>
      <c r="AL7" s="108"/>
      <c r="AM7" s="108"/>
      <c r="AN7" s="106" t="s">
        <v>17</v>
      </c>
      <c r="AO7" s="108" t="s">
        <v>18</v>
      </c>
      <c r="AP7" s="108"/>
      <c r="AQ7" s="108"/>
      <c r="AR7" s="108"/>
      <c r="AS7" s="106" t="s">
        <v>17</v>
      </c>
      <c r="AT7" s="108" t="s">
        <v>18</v>
      </c>
      <c r="AU7" s="108"/>
      <c r="AV7" s="108"/>
      <c r="AW7" s="108"/>
      <c r="AX7" s="106" t="s">
        <v>17</v>
      </c>
      <c r="AY7" s="108" t="s">
        <v>18</v>
      </c>
      <c r="AZ7" s="108"/>
      <c r="BA7" s="108"/>
      <c r="BB7" s="108"/>
      <c r="BC7" s="106" t="s">
        <v>17</v>
      </c>
      <c r="BD7" s="108" t="s">
        <v>18</v>
      </c>
      <c r="BE7" s="108"/>
      <c r="BF7" s="108"/>
      <c r="BG7" s="108"/>
      <c r="BH7" s="106" t="s">
        <v>17</v>
      </c>
      <c r="BI7" s="108" t="s">
        <v>18</v>
      </c>
      <c r="BJ7" s="108"/>
      <c r="BK7" s="108"/>
      <c r="BL7" s="108"/>
    </row>
    <row r="8" spans="1:67" s="17" customFormat="1" ht="35.25" customHeight="1" x14ac:dyDescent="0.25">
      <c r="A8" s="105"/>
      <c r="B8" s="106"/>
      <c r="C8" s="106"/>
      <c r="D8" s="106"/>
      <c r="E8" s="106"/>
      <c r="F8" s="84" t="s">
        <v>19</v>
      </c>
      <c r="G8" s="84" t="s">
        <v>20</v>
      </c>
      <c r="H8" s="84" t="s">
        <v>21</v>
      </c>
      <c r="I8" s="84" t="s">
        <v>22</v>
      </c>
      <c r="J8" s="106"/>
      <c r="K8" s="84" t="s">
        <v>19</v>
      </c>
      <c r="L8" s="84" t="s">
        <v>20</v>
      </c>
      <c r="M8" s="84" t="s">
        <v>21</v>
      </c>
      <c r="N8" s="84" t="s">
        <v>22</v>
      </c>
      <c r="O8" s="106"/>
      <c r="P8" s="84" t="s">
        <v>19</v>
      </c>
      <c r="Q8" s="84" t="s">
        <v>20</v>
      </c>
      <c r="R8" s="84" t="s">
        <v>21</v>
      </c>
      <c r="S8" s="84" t="s">
        <v>22</v>
      </c>
      <c r="T8" s="106"/>
      <c r="U8" s="84" t="s">
        <v>19</v>
      </c>
      <c r="V8" s="84" t="s">
        <v>20</v>
      </c>
      <c r="W8" s="84" t="s">
        <v>21</v>
      </c>
      <c r="X8" s="84" t="s">
        <v>22</v>
      </c>
      <c r="Y8" s="106"/>
      <c r="Z8" s="84" t="s">
        <v>19</v>
      </c>
      <c r="AA8" s="84" t="s">
        <v>20</v>
      </c>
      <c r="AB8" s="84" t="s">
        <v>21</v>
      </c>
      <c r="AC8" s="84" t="s">
        <v>22</v>
      </c>
      <c r="AD8" s="106"/>
      <c r="AE8" s="84" t="s">
        <v>19</v>
      </c>
      <c r="AF8" s="84" t="s">
        <v>20</v>
      </c>
      <c r="AG8" s="84" t="s">
        <v>21</v>
      </c>
      <c r="AH8" s="84" t="s">
        <v>22</v>
      </c>
      <c r="AI8" s="106"/>
      <c r="AJ8" s="84" t="s">
        <v>19</v>
      </c>
      <c r="AK8" s="84" t="s">
        <v>20</v>
      </c>
      <c r="AL8" s="84" t="s">
        <v>21</v>
      </c>
      <c r="AM8" s="84" t="s">
        <v>22</v>
      </c>
      <c r="AN8" s="106"/>
      <c r="AO8" s="84" t="s">
        <v>19</v>
      </c>
      <c r="AP8" s="84" t="s">
        <v>20</v>
      </c>
      <c r="AQ8" s="84" t="s">
        <v>21</v>
      </c>
      <c r="AR8" s="84" t="s">
        <v>22</v>
      </c>
      <c r="AS8" s="106"/>
      <c r="AT8" s="84" t="s">
        <v>19</v>
      </c>
      <c r="AU8" s="84" t="s">
        <v>20</v>
      </c>
      <c r="AV8" s="84" t="s">
        <v>21</v>
      </c>
      <c r="AW8" s="84" t="s">
        <v>22</v>
      </c>
      <c r="AX8" s="106"/>
      <c r="AY8" s="84" t="s">
        <v>19</v>
      </c>
      <c r="AZ8" s="84" t="s">
        <v>20</v>
      </c>
      <c r="BA8" s="84" t="s">
        <v>21</v>
      </c>
      <c r="BB8" s="84" t="s">
        <v>22</v>
      </c>
      <c r="BC8" s="106"/>
      <c r="BD8" s="84" t="s">
        <v>19</v>
      </c>
      <c r="BE8" s="84" t="s">
        <v>20</v>
      </c>
      <c r="BF8" s="84" t="s">
        <v>21</v>
      </c>
      <c r="BG8" s="84" t="s">
        <v>22</v>
      </c>
      <c r="BH8" s="106"/>
      <c r="BI8" s="84" t="s">
        <v>19</v>
      </c>
      <c r="BJ8" s="84" t="s">
        <v>20</v>
      </c>
      <c r="BK8" s="84" t="s">
        <v>21</v>
      </c>
      <c r="BL8" s="84" t="s">
        <v>22</v>
      </c>
    </row>
    <row r="9" spans="1:67" s="17" customFormat="1" x14ac:dyDescent="0.25">
      <c r="A9" s="85">
        <v>1</v>
      </c>
      <c r="B9" s="84">
        <v>2</v>
      </c>
      <c r="C9" s="84">
        <v>3</v>
      </c>
      <c r="D9" s="84">
        <v>4</v>
      </c>
      <c r="E9" s="84">
        <v>5</v>
      </c>
      <c r="F9" s="85">
        <v>6</v>
      </c>
      <c r="G9" s="84">
        <v>6</v>
      </c>
      <c r="H9" s="84">
        <v>7</v>
      </c>
      <c r="I9" s="84">
        <v>8</v>
      </c>
      <c r="J9" s="84">
        <v>9</v>
      </c>
      <c r="K9" s="85">
        <v>11</v>
      </c>
      <c r="L9" s="84">
        <v>10</v>
      </c>
      <c r="M9" s="84">
        <v>11</v>
      </c>
      <c r="N9" s="84">
        <v>12</v>
      </c>
      <c r="O9" s="84">
        <v>13</v>
      </c>
      <c r="P9" s="85">
        <v>16</v>
      </c>
      <c r="Q9" s="84">
        <v>14</v>
      </c>
      <c r="R9" s="84">
        <v>15</v>
      </c>
      <c r="S9" s="84">
        <v>16</v>
      </c>
      <c r="T9" s="84">
        <v>17</v>
      </c>
      <c r="U9" s="85">
        <v>21</v>
      </c>
      <c r="V9" s="84">
        <v>18</v>
      </c>
      <c r="W9" s="84">
        <v>19</v>
      </c>
      <c r="X9" s="84">
        <v>20</v>
      </c>
      <c r="Y9" s="84">
        <v>21</v>
      </c>
      <c r="Z9" s="85">
        <v>26</v>
      </c>
      <c r="AA9" s="84">
        <v>22</v>
      </c>
      <c r="AB9" s="84">
        <v>23</v>
      </c>
      <c r="AC9" s="84">
        <v>24</v>
      </c>
      <c r="AD9" s="84">
        <v>25</v>
      </c>
      <c r="AE9" s="85">
        <v>31</v>
      </c>
      <c r="AF9" s="84">
        <v>26</v>
      </c>
      <c r="AG9" s="84">
        <v>27</v>
      </c>
      <c r="AH9" s="84">
        <v>28</v>
      </c>
      <c r="AI9" s="84">
        <v>29</v>
      </c>
      <c r="AJ9" s="85">
        <v>36</v>
      </c>
      <c r="AK9" s="84">
        <v>30</v>
      </c>
      <c r="AL9" s="84">
        <v>31</v>
      </c>
      <c r="AM9" s="84">
        <v>32</v>
      </c>
      <c r="AN9" s="84">
        <v>33</v>
      </c>
      <c r="AO9" s="85">
        <v>41</v>
      </c>
      <c r="AP9" s="84">
        <v>34</v>
      </c>
      <c r="AQ9" s="84">
        <v>35</v>
      </c>
      <c r="AR9" s="84">
        <v>36</v>
      </c>
      <c r="AS9" s="84">
        <v>37</v>
      </c>
      <c r="AT9" s="85">
        <v>46</v>
      </c>
      <c r="AU9" s="84">
        <v>38</v>
      </c>
      <c r="AV9" s="84">
        <v>39</v>
      </c>
      <c r="AW9" s="84">
        <v>40</v>
      </c>
      <c r="AX9" s="84">
        <v>41</v>
      </c>
      <c r="AY9" s="85">
        <v>51</v>
      </c>
      <c r="AZ9" s="84">
        <v>42</v>
      </c>
      <c r="BA9" s="84">
        <v>43</v>
      </c>
      <c r="BB9" s="84">
        <v>44</v>
      </c>
      <c r="BC9" s="84">
        <v>45</v>
      </c>
      <c r="BD9" s="85">
        <v>56</v>
      </c>
      <c r="BE9" s="84">
        <v>46</v>
      </c>
      <c r="BF9" s="84">
        <v>47</v>
      </c>
      <c r="BG9" s="84">
        <v>48</v>
      </c>
      <c r="BH9" s="84">
        <v>49</v>
      </c>
      <c r="BI9" s="85">
        <v>61</v>
      </c>
      <c r="BJ9" s="84">
        <v>50</v>
      </c>
      <c r="BK9" s="84">
        <v>51</v>
      </c>
      <c r="BL9" s="84">
        <v>52</v>
      </c>
    </row>
    <row r="10" spans="1:67" s="25" customFormat="1" x14ac:dyDescent="0.25">
      <c r="A10" s="85"/>
      <c r="B10" s="99" t="s">
        <v>36</v>
      </c>
      <c r="C10" s="99"/>
      <c r="D10" s="99"/>
      <c r="E10" s="24">
        <f>E11+E29+E31+E36+E90+E105+E116+E157+E163+E166+E173</f>
        <v>1977546.2999999998</v>
      </c>
      <c r="F10" s="24">
        <f t="shared" ref="F10:AK10" si="0">F11+F29+F31+F36+F90+F105+F116+F157+F163+F166+F173</f>
        <v>0</v>
      </c>
      <c r="G10" s="24">
        <f>G11+G29+G31+G36+G90+G105+G116+G157+G163+G166+G173</f>
        <v>142186.39999999997</v>
      </c>
      <c r="H10" s="24">
        <f t="shared" si="0"/>
        <v>1833670.5</v>
      </c>
      <c r="I10" s="24">
        <f t="shared" si="0"/>
        <v>1689.4</v>
      </c>
      <c r="J10" s="24">
        <f t="shared" si="0"/>
        <v>116854.5</v>
      </c>
      <c r="K10" s="24">
        <f t="shared" si="0"/>
        <v>0</v>
      </c>
      <c r="L10" s="24">
        <f t="shared" si="0"/>
        <v>8127.8</v>
      </c>
      <c r="M10" s="24">
        <f t="shared" si="0"/>
        <v>108408.1</v>
      </c>
      <c r="N10" s="24">
        <f t="shared" si="0"/>
        <v>318.59999999999997</v>
      </c>
      <c r="O10" s="24">
        <f t="shared" si="0"/>
        <v>138962.59999999998</v>
      </c>
      <c r="P10" s="24">
        <f t="shared" si="0"/>
        <v>0</v>
      </c>
      <c r="Q10" s="24">
        <f t="shared" si="0"/>
        <v>0</v>
      </c>
      <c r="R10" s="24">
        <f t="shared" si="0"/>
        <v>138753.19999999998</v>
      </c>
      <c r="S10" s="24">
        <f t="shared" si="0"/>
        <v>209.39999999999998</v>
      </c>
      <c r="T10" s="24">
        <f t="shared" si="0"/>
        <v>210581.59999999998</v>
      </c>
      <c r="U10" s="24">
        <f t="shared" si="0"/>
        <v>0</v>
      </c>
      <c r="V10" s="24">
        <f t="shared" si="0"/>
        <v>80197.299999999988</v>
      </c>
      <c r="W10" s="24">
        <f t="shared" si="0"/>
        <v>130194.99999999999</v>
      </c>
      <c r="X10" s="24">
        <f t="shared" si="0"/>
        <v>189.3</v>
      </c>
      <c r="Y10" s="24">
        <f t="shared" si="0"/>
        <v>207945.80000000002</v>
      </c>
      <c r="Z10" s="24">
        <f t="shared" si="0"/>
        <v>0</v>
      </c>
      <c r="AA10" s="24">
        <f t="shared" si="0"/>
        <v>47054.899999999994</v>
      </c>
      <c r="AB10" s="24">
        <f t="shared" si="0"/>
        <v>160890.9</v>
      </c>
      <c r="AC10" s="24">
        <f t="shared" si="0"/>
        <v>0</v>
      </c>
      <c r="AD10" s="24">
        <f t="shared" si="0"/>
        <v>379833.7</v>
      </c>
      <c r="AE10" s="24">
        <f t="shared" si="0"/>
        <v>0</v>
      </c>
      <c r="AF10" s="24">
        <f t="shared" si="0"/>
        <v>6806.4</v>
      </c>
      <c r="AG10" s="24">
        <f t="shared" si="0"/>
        <v>372472.89999999997</v>
      </c>
      <c r="AH10" s="24">
        <f t="shared" si="0"/>
        <v>554.4</v>
      </c>
      <c r="AI10" s="24">
        <f>AI11+AI29+AI31+AI36+AI90+AI105+AI116+AI157+AI163+AI166+AI173</f>
        <v>475312</v>
      </c>
      <c r="AJ10" s="24">
        <f t="shared" si="0"/>
        <v>0</v>
      </c>
      <c r="AK10" s="24">
        <f t="shared" si="0"/>
        <v>0</v>
      </c>
      <c r="AL10" s="24">
        <f>AL11+AL29+AL31+AL36+AL90+AL105+AL116+AL157+AL163+AL166+AL173</f>
        <v>474894.30000000005</v>
      </c>
      <c r="AM10" s="24">
        <f t="shared" ref="AM10:BL10" si="1">AM11+AM29+AM31+AM36+AM90+AM105+AM116+AM157+AM163+AM166+AM173</f>
        <v>417.7</v>
      </c>
      <c r="AN10" s="24">
        <f t="shared" si="1"/>
        <v>216962.8</v>
      </c>
      <c r="AO10" s="24">
        <f t="shared" si="1"/>
        <v>0</v>
      </c>
      <c r="AP10" s="24">
        <f t="shared" si="1"/>
        <v>0</v>
      </c>
      <c r="AQ10" s="24">
        <f>AQ11+AQ29+AQ31+AQ36+AQ90+AQ105+AQ116+AQ157+AQ163+AQ166+AQ173</f>
        <v>216962.8</v>
      </c>
      <c r="AR10" s="24">
        <f t="shared" si="1"/>
        <v>0</v>
      </c>
      <c r="AS10" s="24">
        <f>AS11+AS29+AS31+AS36+AS90+AS105+AS116+AS157+AS163+AS166+AS173</f>
        <v>219423</v>
      </c>
      <c r="AT10" s="24">
        <f t="shared" si="1"/>
        <v>0</v>
      </c>
      <c r="AU10" s="24">
        <f t="shared" si="1"/>
        <v>0</v>
      </c>
      <c r="AV10" s="24">
        <f>AV11+AV29+AV31+AV36+AV90+AV105+AV116+AV157+AV163+AV166+AV173</f>
        <v>219423</v>
      </c>
      <c r="AW10" s="24">
        <f t="shared" si="1"/>
        <v>0</v>
      </c>
      <c r="AX10" s="24">
        <f t="shared" si="1"/>
        <v>3890.1000000000004</v>
      </c>
      <c r="AY10" s="24">
        <f t="shared" si="1"/>
        <v>0</v>
      </c>
      <c r="AZ10" s="24">
        <f t="shared" si="1"/>
        <v>0</v>
      </c>
      <c r="BA10" s="24">
        <f t="shared" si="1"/>
        <v>3890.1000000000004</v>
      </c>
      <c r="BB10" s="24">
        <f t="shared" si="1"/>
        <v>0</v>
      </c>
      <c r="BC10" s="24">
        <f t="shared" si="1"/>
        <v>3890.1000000000004</v>
      </c>
      <c r="BD10" s="24">
        <f t="shared" si="1"/>
        <v>0</v>
      </c>
      <c r="BE10" s="24">
        <f t="shared" si="1"/>
        <v>0</v>
      </c>
      <c r="BF10" s="24">
        <f t="shared" si="1"/>
        <v>3890.1000000000004</v>
      </c>
      <c r="BG10" s="24">
        <f t="shared" si="1"/>
        <v>0</v>
      </c>
      <c r="BH10" s="24">
        <f t="shared" si="1"/>
        <v>3890.1000000000004</v>
      </c>
      <c r="BI10" s="24">
        <f t="shared" si="1"/>
        <v>0</v>
      </c>
      <c r="BJ10" s="24">
        <f t="shared" si="1"/>
        <v>0</v>
      </c>
      <c r="BK10" s="24">
        <f t="shared" si="1"/>
        <v>3890.1000000000004</v>
      </c>
      <c r="BL10" s="24">
        <f t="shared" si="1"/>
        <v>0</v>
      </c>
    </row>
    <row r="11" spans="1:67" s="25" customFormat="1" ht="87.75" customHeight="1" x14ac:dyDescent="0.25">
      <c r="A11" s="85" t="s">
        <v>23</v>
      </c>
      <c r="B11" s="110" t="s">
        <v>195</v>
      </c>
      <c r="C11" s="110"/>
      <c r="D11" s="110"/>
      <c r="E11" s="24">
        <f>SUM(E12:E28)</f>
        <v>37347.600000000013</v>
      </c>
      <c r="F11" s="24">
        <f t="shared" ref="F11" si="2">SUM(F12:F28)</f>
        <v>0</v>
      </c>
      <c r="G11" s="24">
        <f>SUM(G12:G28)</f>
        <v>0</v>
      </c>
      <c r="H11" s="24">
        <f>SUM(H12:H28)</f>
        <v>37347.600000000013</v>
      </c>
      <c r="I11" s="24">
        <f>SUM(I12:I28)</f>
        <v>0</v>
      </c>
      <c r="J11" s="24">
        <f t="shared" ref="J11:L11" si="3">SUM(J12:J28)</f>
        <v>3468.4999999999995</v>
      </c>
      <c r="K11" s="24">
        <f t="shared" si="3"/>
        <v>0</v>
      </c>
      <c r="L11" s="24">
        <f t="shared" si="3"/>
        <v>0</v>
      </c>
      <c r="M11" s="24">
        <f t="shared" ref="M11:Y11" si="4">SUM(M12:M28)</f>
        <v>3468.4999999999995</v>
      </c>
      <c r="N11" s="24">
        <f t="shared" si="4"/>
        <v>0</v>
      </c>
      <c r="O11" s="24">
        <f>SUM(O12:O28)</f>
        <v>2954.7000000000003</v>
      </c>
      <c r="P11" s="24">
        <f t="shared" si="4"/>
        <v>0</v>
      </c>
      <c r="Q11" s="24">
        <f t="shared" si="4"/>
        <v>0</v>
      </c>
      <c r="R11" s="24">
        <f t="shared" si="4"/>
        <v>2954.7000000000003</v>
      </c>
      <c r="S11" s="24">
        <f t="shared" si="4"/>
        <v>0</v>
      </c>
      <c r="T11" s="24">
        <f t="shared" si="4"/>
        <v>2344.7000000000003</v>
      </c>
      <c r="U11" s="24">
        <f t="shared" si="4"/>
        <v>0</v>
      </c>
      <c r="V11" s="24">
        <f t="shared" si="4"/>
        <v>0</v>
      </c>
      <c r="W11" s="24">
        <f t="shared" si="4"/>
        <v>2344.7000000000003</v>
      </c>
      <c r="X11" s="24">
        <f t="shared" si="4"/>
        <v>0</v>
      </c>
      <c r="Y11" s="24">
        <f t="shared" si="4"/>
        <v>2882.8</v>
      </c>
      <c r="Z11" s="24">
        <f>SUM(Z12:Z14)</f>
        <v>0</v>
      </c>
      <c r="AA11" s="24"/>
      <c r="AB11" s="24">
        <f t="shared" ref="AB11" si="5">SUM(AB12:AB28)</f>
        <v>2882.8</v>
      </c>
      <c r="AC11" s="24"/>
      <c r="AD11" s="24">
        <f t="shared" ref="AD11" si="6">SUM(AD12:AD28)</f>
        <v>2799.1000000000004</v>
      </c>
      <c r="AE11" s="24">
        <f>SUM(AE12:AE14)</f>
        <v>0</v>
      </c>
      <c r="AF11" s="24"/>
      <c r="AG11" s="24">
        <f t="shared" ref="AG11" si="7">SUM(AG12:AG28)</f>
        <v>2799.1000000000004</v>
      </c>
      <c r="AH11" s="24"/>
      <c r="AI11" s="24">
        <f t="shared" ref="AI11" si="8">SUM(AI12:AI28)</f>
        <v>3596.7000000000003</v>
      </c>
      <c r="AJ11" s="24">
        <f>SUM(AJ12:AJ14)</f>
        <v>0</v>
      </c>
      <c r="AK11" s="24"/>
      <c r="AL11" s="24">
        <f>SUM(AL12:AL28)</f>
        <v>3596.7000000000003</v>
      </c>
      <c r="AM11" s="24"/>
      <c r="AN11" s="24">
        <f t="shared" ref="AN11" si="9">SUM(AN12:AN28)</f>
        <v>3740.7000000000007</v>
      </c>
      <c r="AO11" s="24">
        <f t="shared" ref="AO11:BL11" si="10">SUM(AO12:AO14)</f>
        <v>0</v>
      </c>
      <c r="AP11" s="24">
        <f t="shared" si="10"/>
        <v>0</v>
      </c>
      <c r="AQ11" s="24">
        <f>SUM(AQ12:AQ28)</f>
        <v>3740.7000000000007</v>
      </c>
      <c r="AR11" s="24">
        <f t="shared" si="10"/>
        <v>0</v>
      </c>
      <c r="AS11" s="24">
        <f>SUM(AS12:AS28)</f>
        <v>3890.1000000000004</v>
      </c>
      <c r="AT11" s="24">
        <f t="shared" si="10"/>
        <v>0</v>
      </c>
      <c r="AU11" s="24">
        <f t="shared" si="10"/>
        <v>0</v>
      </c>
      <c r="AV11" s="24">
        <f>SUM(AV12:AV28)</f>
        <v>3890.1000000000004</v>
      </c>
      <c r="AW11" s="24">
        <f>SUM(AW12:AW14)</f>
        <v>0</v>
      </c>
      <c r="AX11" s="24">
        <f t="shared" ref="AX11" si="11">SUM(AX12:AX28)</f>
        <v>3890.1000000000004</v>
      </c>
      <c r="AY11" s="24">
        <f t="shared" si="10"/>
        <v>0</v>
      </c>
      <c r="AZ11" s="24">
        <f t="shared" si="10"/>
        <v>0</v>
      </c>
      <c r="BA11" s="24">
        <f t="shared" ref="BA11" si="12">SUM(BA12:BA28)</f>
        <v>3890.1000000000004</v>
      </c>
      <c r="BB11" s="24">
        <f t="shared" si="10"/>
        <v>0</v>
      </c>
      <c r="BC11" s="24">
        <f t="shared" ref="BC11" si="13">SUM(BC12:BC28)</f>
        <v>3890.1000000000004</v>
      </c>
      <c r="BD11" s="24">
        <f t="shared" si="10"/>
        <v>0</v>
      </c>
      <c r="BE11" s="24">
        <f t="shared" si="10"/>
        <v>0</v>
      </c>
      <c r="BF11" s="24">
        <f t="shared" ref="BF11" si="14">SUM(BF12:BF28)</f>
        <v>3890.1000000000004</v>
      </c>
      <c r="BG11" s="24">
        <f t="shared" si="10"/>
        <v>0</v>
      </c>
      <c r="BH11" s="24">
        <f t="shared" ref="BH11" si="15">SUM(BH12:BH28)</f>
        <v>3890.1000000000004</v>
      </c>
      <c r="BI11" s="24">
        <f t="shared" si="10"/>
        <v>0</v>
      </c>
      <c r="BJ11" s="24">
        <f t="shared" si="10"/>
        <v>0</v>
      </c>
      <c r="BK11" s="24">
        <f t="shared" ref="BK11" si="16">SUM(BK12:BK28)</f>
        <v>3890.1000000000004</v>
      </c>
      <c r="BL11" s="24">
        <f t="shared" si="10"/>
        <v>0</v>
      </c>
    </row>
    <row r="12" spans="1:67" ht="33" x14ac:dyDescent="0.25">
      <c r="A12" s="26" t="s">
        <v>32</v>
      </c>
      <c r="B12" s="86" t="s">
        <v>229</v>
      </c>
      <c r="C12" s="28" t="s">
        <v>24</v>
      </c>
      <c r="D12" s="28" t="s">
        <v>38</v>
      </c>
      <c r="E12" s="29">
        <f>J12+O12+T12+Y12+AD12+AI12+AN12+AS12+AX12+BC12+BH12</f>
        <v>428.50000000000006</v>
      </c>
      <c r="F12" s="29">
        <f t="shared" ref="F12" si="17">K12+P12+U12+Z12+AE12+AJ12+AO12+AT12+AY12+BD12+BI12</f>
        <v>0</v>
      </c>
      <c r="G12" s="29">
        <f>L12+Q12+V12+AA12+AF12+AK12+AP12+AU12+AZ12+BE12+BJ12</f>
        <v>0</v>
      </c>
      <c r="H12" s="29">
        <f>M12+R12+W12+AB12+AG12+AL12+AQ12+AV12+BA12+BF12+BK12</f>
        <v>428.50000000000006</v>
      </c>
      <c r="I12" s="29">
        <f>N12+S12+X12+AC12+AH12+AM12+AR12+AW12+BB12+BG12+BL12</f>
        <v>0</v>
      </c>
      <c r="J12" s="30">
        <f>M12</f>
        <v>43.2</v>
      </c>
      <c r="K12" s="31">
        <v>0</v>
      </c>
      <c r="L12" s="31">
        <v>0</v>
      </c>
      <c r="M12" s="30">
        <v>43.2</v>
      </c>
      <c r="N12" s="31">
        <v>0</v>
      </c>
      <c r="O12" s="30">
        <f>R12</f>
        <v>43.6</v>
      </c>
      <c r="P12" s="31">
        <v>0</v>
      </c>
      <c r="Q12" s="31">
        <v>0</v>
      </c>
      <c r="R12" s="65">
        <v>43.6</v>
      </c>
      <c r="S12" s="31">
        <v>0</v>
      </c>
      <c r="T12" s="47">
        <f>W12</f>
        <v>0</v>
      </c>
      <c r="U12" s="31">
        <v>0</v>
      </c>
      <c r="V12" s="31">
        <v>0</v>
      </c>
      <c r="W12" s="66">
        <f>42.4-42.4</f>
        <v>0</v>
      </c>
      <c r="X12" s="31">
        <v>0</v>
      </c>
      <c r="Y12" s="30">
        <f>AB12</f>
        <v>42.8</v>
      </c>
      <c r="Z12" s="31">
        <v>0</v>
      </c>
      <c r="AA12" s="31">
        <v>0</v>
      </c>
      <c r="AB12" s="65">
        <v>42.8</v>
      </c>
      <c r="AC12" s="31">
        <v>0</v>
      </c>
      <c r="AD12" s="44">
        <f>AG12</f>
        <v>0</v>
      </c>
      <c r="AE12" s="31">
        <v>0</v>
      </c>
      <c r="AF12" s="31">
        <v>0</v>
      </c>
      <c r="AG12" s="67">
        <v>0</v>
      </c>
      <c r="AH12" s="31">
        <v>0</v>
      </c>
      <c r="AI12" s="30">
        <f>AL12</f>
        <v>46.9</v>
      </c>
      <c r="AJ12" s="31">
        <v>0</v>
      </c>
      <c r="AK12" s="31">
        <v>0</v>
      </c>
      <c r="AL12" s="65">
        <v>46.9</v>
      </c>
      <c r="AM12" s="31">
        <v>0</v>
      </c>
      <c r="AN12" s="30">
        <f>AQ12</f>
        <v>48.8</v>
      </c>
      <c r="AO12" s="31">
        <v>0</v>
      </c>
      <c r="AP12" s="31">
        <v>0</v>
      </c>
      <c r="AQ12" s="65">
        <v>48.8</v>
      </c>
      <c r="AR12" s="31">
        <v>0</v>
      </c>
      <c r="AS12" s="30">
        <f>AV12</f>
        <v>50.8</v>
      </c>
      <c r="AT12" s="31">
        <v>0</v>
      </c>
      <c r="AU12" s="31">
        <v>0</v>
      </c>
      <c r="AV12" s="65">
        <v>50.8</v>
      </c>
      <c r="AW12" s="31">
        <v>0</v>
      </c>
      <c r="AX12" s="30">
        <f>BA12</f>
        <v>50.8</v>
      </c>
      <c r="AY12" s="31">
        <v>0</v>
      </c>
      <c r="AZ12" s="31">
        <v>0</v>
      </c>
      <c r="BA12" s="65">
        <v>50.8</v>
      </c>
      <c r="BB12" s="31">
        <v>0</v>
      </c>
      <c r="BC12" s="30">
        <f>BF12</f>
        <v>50.8</v>
      </c>
      <c r="BD12" s="31">
        <v>0</v>
      </c>
      <c r="BE12" s="31">
        <v>0</v>
      </c>
      <c r="BF12" s="65">
        <v>50.8</v>
      </c>
      <c r="BG12" s="31">
        <v>0</v>
      </c>
      <c r="BH12" s="30">
        <f>BK12</f>
        <v>50.8</v>
      </c>
      <c r="BI12" s="31">
        <v>0</v>
      </c>
      <c r="BJ12" s="31">
        <v>0</v>
      </c>
      <c r="BK12" s="65">
        <v>50.8</v>
      </c>
      <c r="BL12" s="31">
        <v>0</v>
      </c>
    </row>
    <row r="13" spans="1:67" ht="33" x14ac:dyDescent="0.25">
      <c r="A13" s="26" t="s">
        <v>34</v>
      </c>
      <c r="B13" s="52" t="s">
        <v>230</v>
      </c>
      <c r="C13" s="28" t="s">
        <v>24</v>
      </c>
      <c r="D13" s="28" t="s">
        <v>38</v>
      </c>
      <c r="E13" s="29">
        <f t="shared" ref="E13:E28" si="18">J13+O13+T13+Y13+AD13+AI13+AN13+AS13+AX13+BC13+BH13</f>
        <v>2737.7999999999997</v>
      </c>
      <c r="F13" s="29">
        <f t="shared" ref="F13:F28" si="19">K13+P13+U13+Z13+AE13+AJ13+AO13+AT13+AY13</f>
        <v>0</v>
      </c>
      <c r="G13" s="29">
        <f t="shared" ref="G13:G28" si="20">L13+Q13+V13+AA13+AF13+AK13+AP13+AU13+AZ13+BE13+BJ13</f>
        <v>0</v>
      </c>
      <c r="H13" s="29">
        <f t="shared" ref="H13:H28" si="21">M13+R13+W13+AB13+AG13+AL13+AQ13+AV13+BA13+BF13+BK13</f>
        <v>2737.7999999999997</v>
      </c>
      <c r="I13" s="29">
        <f t="shared" ref="I13:I28" si="22">N13+S13+X13+AC13+AH13+AM13+AR13+AW13+BB13+BG13+BL13</f>
        <v>0</v>
      </c>
      <c r="J13" s="30">
        <f t="shared" ref="J13:J28" si="23">M13</f>
        <v>235.2</v>
      </c>
      <c r="K13" s="31">
        <v>0</v>
      </c>
      <c r="L13" s="31">
        <v>0</v>
      </c>
      <c r="M13" s="23">
        <v>235.2</v>
      </c>
      <c r="N13" s="31">
        <v>0</v>
      </c>
      <c r="O13" s="30">
        <f t="shared" ref="O13:O30" si="24">R13</f>
        <v>227.1</v>
      </c>
      <c r="P13" s="31">
        <v>0</v>
      </c>
      <c r="Q13" s="31">
        <v>0</v>
      </c>
      <c r="R13" s="65">
        <v>227.1</v>
      </c>
      <c r="S13" s="31">
        <v>0</v>
      </c>
      <c r="T13" s="30">
        <f t="shared" ref="T13:T28" si="25">W13</f>
        <v>221.7</v>
      </c>
      <c r="U13" s="31">
        <v>0</v>
      </c>
      <c r="V13" s="31">
        <v>0</v>
      </c>
      <c r="W13" s="65">
        <v>221.7</v>
      </c>
      <c r="X13" s="31">
        <v>0</v>
      </c>
      <c r="Y13" s="30">
        <f t="shared" ref="Y13:Y30" si="26">AB13</f>
        <v>227.6</v>
      </c>
      <c r="Z13" s="31">
        <v>0</v>
      </c>
      <c r="AA13" s="31">
        <v>0</v>
      </c>
      <c r="AB13" s="65">
        <v>227.6</v>
      </c>
      <c r="AC13" s="31">
        <v>0</v>
      </c>
      <c r="AD13" s="30">
        <f t="shared" ref="AD13:AD28" si="27">AG13</f>
        <v>238.8</v>
      </c>
      <c r="AE13" s="31">
        <v>0</v>
      </c>
      <c r="AF13" s="31">
        <v>0</v>
      </c>
      <c r="AG13" s="68">
        <v>238.8</v>
      </c>
      <c r="AH13" s="31">
        <v>0</v>
      </c>
      <c r="AI13" s="30">
        <f t="shared" ref="AI13:AI28" si="28">AL13</f>
        <v>249.3</v>
      </c>
      <c r="AJ13" s="31">
        <v>0</v>
      </c>
      <c r="AK13" s="31">
        <v>0</v>
      </c>
      <c r="AL13" s="65">
        <v>249.3</v>
      </c>
      <c r="AM13" s="31">
        <v>0</v>
      </c>
      <c r="AN13" s="30">
        <f t="shared" ref="AN13:AN28" si="29">AQ13</f>
        <v>259.3</v>
      </c>
      <c r="AO13" s="31">
        <v>0</v>
      </c>
      <c r="AP13" s="31">
        <v>0</v>
      </c>
      <c r="AQ13" s="65">
        <v>259.3</v>
      </c>
      <c r="AR13" s="31">
        <v>0</v>
      </c>
      <c r="AS13" s="30">
        <f t="shared" ref="AS13:AS28" si="30">AV13</f>
        <v>269.7</v>
      </c>
      <c r="AT13" s="31">
        <v>0</v>
      </c>
      <c r="AU13" s="31">
        <v>0</v>
      </c>
      <c r="AV13" s="65">
        <v>269.7</v>
      </c>
      <c r="AW13" s="31">
        <v>0</v>
      </c>
      <c r="AX13" s="30">
        <f t="shared" ref="AX13:AX28" si="31">BA13</f>
        <v>269.7</v>
      </c>
      <c r="AY13" s="31">
        <v>0</v>
      </c>
      <c r="AZ13" s="31">
        <v>0</v>
      </c>
      <c r="BA13" s="65">
        <v>269.7</v>
      </c>
      <c r="BB13" s="31">
        <v>0</v>
      </c>
      <c r="BC13" s="30">
        <f t="shared" ref="BC13:BC28" si="32">BF13</f>
        <v>269.7</v>
      </c>
      <c r="BD13" s="31">
        <v>0</v>
      </c>
      <c r="BE13" s="31">
        <v>0</v>
      </c>
      <c r="BF13" s="65">
        <v>269.7</v>
      </c>
      <c r="BG13" s="31">
        <v>0</v>
      </c>
      <c r="BH13" s="30">
        <f t="shared" ref="BH13:BH28" si="33">BK13</f>
        <v>269.7</v>
      </c>
      <c r="BI13" s="31">
        <v>0</v>
      </c>
      <c r="BJ13" s="31">
        <v>0</v>
      </c>
      <c r="BK13" s="65">
        <v>269.7</v>
      </c>
      <c r="BL13" s="31">
        <v>0</v>
      </c>
    </row>
    <row r="14" spans="1:67" ht="33" x14ac:dyDescent="0.25">
      <c r="A14" s="26" t="s">
        <v>35</v>
      </c>
      <c r="B14" s="52" t="s">
        <v>239</v>
      </c>
      <c r="C14" s="28" t="s">
        <v>24</v>
      </c>
      <c r="D14" s="28" t="s">
        <v>38</v>
      </c>
      <c r="E14" s="29">
        <f t="shared" si="18"/>
        <v>5068.7999999999993</v>
      </c>
      <c r="F14" s="29">
        <f t="shared" si="19"/>
        <v>0</v>
      </c>
      <c r="G14" s="29">
        <f t="shared" si="20"/>
        <v>0</v>
      </c>
      <c r="H14" s="29">
        <f t="shared" si="21"/>
        <v>5068.7999999999993</v>
      </c>
      <c r="I14" s="29">
        <f t="shared" si="22"/>
        <v>0</v>
      </c>
      <c r="J14" s="30">
        <f t="shared" si="23"/>
        <v>411.9</v>
      </c>
      <c r="K14" s="31">
        <v>0</v>
      </c>
      <c r="L14" s="31">
        <v>0</v>
      </c>
      <c r="M14" s="23">
        <v>411.9</v>
      </c>
      <c r="N14" s="31">
        <v>0</v>
      </c>
      <c r="O14" s="30">
        <f t="shared" si="24"/>
        <v>408.2</v>
      </c>
      <c r="P14" s="31">
        <v>0</v>
      </c>
      <c r="Q14" s="31">
        <v>0</v>
      </c>
      <c r="R14" s="65">
        <v>408.2</v>
      </c>
      <c r="S14" s="31">
        <v>0</v>
      </c>
      <c r="T14" s="30">
        <f t="shared" si="25"/>
        <v>406.7</v>
      </c>
      <c r="U14" s="31">
        <v>0</v>
      </c>
      <c r="V14" s="31">
        <v>0</v>
      </c>
      <c r="W14" s="65">
        <v>406.7</v>
      </c>
      <c r="X14" s="31">
        <v>0</v>
      </c>
      <c r="Y14" s="30">
        <f t="shared" si="26"/>
        <v>425.8</v>
      </c>
      <c r="Z14" s="31">
        <v>0</v>
      </c>
      <c r="AA14" s="31">
        <v>0</v>
      </c>
      <c r="AB14" s="65">
        <v>425.8</v>
      </c>
      <c r="AC14" s="31">
        <v>0</v>
      </c>
      <c r="AD14" s="30">
        <f t="shared" si="27"/>
        <v>446.7</v>
      </c>
      <c r="AE14" s="31">
        <v>0</v>
      </c>
      <c r="AF14" s="31">
        <v>0</v>
      </c>
      <c r="AG14" s="68">
        <v>446.7</v>
      </c>
      <c r="AH14" s="31">
        <v>0</v>
      </c>
      <c r="AI14" s="30">
        <f t="shared" si="28"/>
        <v>466.4</v>
      </c>
      <c r="AJ14" s="31">
        <v>0</v>
      </c>
      <c r="AK14" s="31">
        <v>0</v>
      </c>
      <c r="AL14" s="65">
        <v>466.4</v>
      </c>
      <c r="AM14" s="31">
        <v>0</v>
      </c>
      <c r="AN14" s="30">
        <f t="shared" si="29"/>
        <v>485.1</v>
      </c>
      <c r="AO14" s="31">
        <v>0</v>
      </c>
      <c r="AP14" s="31">
        <v>0</v>
      </c>
      <c r="AQ14" s="65">
        <v>485.1</v>
      </c>
      <c r="AR14" s="31">
        <v>0</v>
      </c>
      <c r="AS14" s="30">
        <f t="shared" si="30"/>
        <v>504.5</v>
      </c>
      <c r="AT14" s="31">
        <v>0</v>
      </c>
      <c r="AU14" s="31">
        <v>0</v>
      </c>
      <c r="AV14" s="65">
        <v>504.5</v>
      </c>
      <c r="AW14" s="31">
        <v>0</v>
      </c>
      <c r="AX14" s="30">
        <f t="shared" si="31"/>
        <v>504.5</v>
      </c>
      <c r="AY14" s="31">
        <v>0</v>
      </c>
      <c r="AZ14" s="31">
        <v>0</v>
      </c>
      <c r="BA14" s="65">
        <v>504.5</v>
      </c>
      <c r="BB14" s="31">
        <v>0</v>
      </c>
      <c r="BC14" s="30">
        <f t="shared" si="32"/>
        <v>504.5</v>
      </c>
      <c r="BD14" s="31">
        <v>0</v>
      </c>
      <c r="BE14" s="31">
        <v>0</v>
      </c>
      <c r="BF14" s="65">
        <v>504.5</v>
      </c>
      <c r="BG14" s="31">
        <v>0</v>
      </c>
      <c r="BH14" s="30">
        <f t="shared" si="33"/>
        <v>504.5</v>
      </c>
      <c r="BI14" s="31">
        <v>0</v>
      </c>
      <c r="BJ14" s="31">
        <v>0</v>
      </c>
      <c r="BK14" s="65">
        <v>504.5</v>
      </c>
      <c r="BL14" s="31">
        <v>0</v>
      </c>
    </row>
    <row r="15" spans="1:67" ht="33" x14ac:dyDescent="0.25">
      <c r="A15" s="26" t="s">
        <v>39</v>
      </c>
      <c r="B15" s="86" t="s">
        <v>231</v>
      </c>
      <c r="C15" s="28" t="s">
        <v>24</v>
      </c>
      <c r="D15" s="28" t="s">
        <v>38</v>
      </c>
      <c r="E15" s="29">
        <f t="shared" si="18"/>
        <v>2002.6000000000001</v>
      </c>
      <c r="F15" s="29">
        <f t="shared" si="19"/>
        <v>0</v>
      </c>
      <c r="G15" s="29">
        <f t="shared" si="20"/>
        <v>0</v>
      </c>
      <c r="H15" s="29">
        <f t="shared" si="21"/>
        <v>2002.6000000000001</v>
      </c>
      <c r="I15" s="29">
        <f t="shared" si="22"/>
        <v>0</v>
      </c>
      <c r="J15" s="30">
        <f t="shared" si="23"/>
        <v>164.6</v>
      </c>
      <c r="K15" s="31">
        <v>0</v>
      </c>
      <c r="L15" s="31">
        <v>0</v>
      </c>
      <c r="M15" s="29">
        <v>164.6</v>
      </c>
      <c r="N15" s="31">
        <v>0</v>
      </c>
      <c r="O15" s="30">
        <f t="shared" si="24"/>
        <v>166.4</v>
      </c>
      <c r="P15" s="31">
        <v>0</v>
      </c>
      <c r="Q15" s="31">
        <v>0</v>
      </c>
      <c r="R15" s="65">
        <v>166.4</v>
      </c>
      <c r="S15" s="31">
        <v>0</v>
      </c>
      <c r="T15" s="30">
        <f t="shared" si="25"/>
        <v>78.2</v>
      </c>
      <c r="U15" s="31">
        <v>0</v>
      </c>
      <c r="V15" s="31">
        <v>0</v>
      </c>
      <c r="W15" s="65">
        <f>169.4-91.2</f>
        <v>78.2</v>
      </c>
      <c r="X15" s="31">
        <v>0</v>
      </c>
      <c r="Y15" s="30">
        <f t="shared" si="26"/>
        <v>176.6</v>
      </c>
      <c r="Z15" s="31">
        <v>0</v>
      </c>
      <c r="AA15" s="31">
        <v>0</v>
      </c>
      <c r="AB15" s="65">
        <v>176.6</v>
      </c>
      <c r="AC15" s="31">
        <v>0</v>
      </c>
      <c r="AD15" s="30">
        <f t="shared" si="27"/>
        <v>185.3</v>
      </c>
      <c r="AE15" s="31">
        <v>0</v>
      </c>
      <c r="AF15" s="31">
        <v>0</v>
      </c>
      <c r="AG15" s="68">
        <v>185.3</v>
      </c>
      <c r="AH15" s="31">
        <v>0</v>
      </c>
      <c r="AI15" s="30">
        <f t="shared" si="28"/>
        <v>193.5</v>
      </c>
      <c r="AJ15" s="31">
        <v>0</v>
      </c>
      <c r="AK15" s="31">
        <v>0</v>
      </c>
      <c r="AL15" s="65">
        <v>193.5</v>
      </c>
      <c r="AM15" s="31">
        <v>0</v>
      </c>
      <c r="AN15" s="30">
        <f t="shared" si="29"/>
        <v>201.2</v>
      </c>
      <c r="AO15" s="31">
        <v>0</v>
      </c>
      <c r="AP15" s="31">
        <v>0</v>
      </c>
      <c r="AQ15" s="65">
        <v>201.2</v>
      </c>
      <c r="AR15" s="31">
        <v>0</v>
      </c>
      <c r="AS15" s="30">
        <f t="shared" si="30"/>
        <v>209.2</v>
      </c>
      <c r="AT15" s="31">
        <v>0</v>
      </c>
      <c r="AU15" s="31">
        <v>0</v>
      </c>
      <c r="AV15" s="65">
        <v>209.2</v>
      </c>
      <c r="AW15" s="31">
        <v>0</v>
      </c>
      <c r="AX15" s="30">
        <f t="shared" si="31"/>
        <v>209.2</v>
      </c>
      <c r="AY15" s="31">
        <v>0</v>
      </c>
      <c r="AZ15" s="31">
        <v>0</v>
      </c>
      <c r="BA15" s="65">
        <v>209.2</v>
      </c>
      <c r="BB15" s="31">
        <v>0</v>
      </c>
      <c r="BC15" s="30">
        <f t="shared" si="32"/>
        <v>209.2</v>
      </c>
      <c r="BD15" s="31">
        <v>0</v>
      </c>
      <c r="BE15" s="31">
        <v>0</v>
      </c>
      <c r="BF15" s="65">
        <v>209.2</v>
      </c>
      <c r="BG15" s="31">
        <v>0</v>
      </c>
      <c r="BH15" s="30">
        <f t="shared" si="33"/>
        <v>209.2</v>
      </c>
      <c r="BI15" s="31">
        <v>0</v>
      </c>
      <c r="BJ15" s="31">
        <v>0</v>
      </c>
      <c r="BK15" s="65">
        <v>209.2</v>
      </c>
      <c r="BL15" s="31">
        <v>0</v>
      </c>
    </row>
    <row r="16" spans="1:67" ht="33" x14ac:dyDescent="0.25">
      <c r="A16" s="26" t="s">
        <v>40</v>
      </c>
      <c r="B16" s="52" t="s">
        <v>240</v>
      </c>
      <c r="C16" s="28" t="s">
        <v>24</v>
      </c>
      <c r="D16" s="28" t="s">
        <v>38</v>
      </c>
      <c r="E16" s="29">
        <f t="shared" si="18"/>
        <v>1204.3000000000002</v>
      </c>
      <c r="F16" s="29">
        <f t="shared" si="19"/>
        <v>0</v>
      </c>
      <c r="G16" s="29">
        <f t="shared" si="20"/>
        <v>0</v>
      </c>
      <c r="H16" s="29">
        <f t="shared" si="21"/>
        <v>1204.3000000000002</v>
      </c>
      <c r="I16" s="29">
        <f t="shared" si="22"/>
        <v>0</v>
      </c>
      <c r="J16" s="30">
        <f t="shared" si="23"/>
        <v>132.80000000000001</v>
      </c>
      <c r="K16" s="31">
        <v>0</v>
      </c>
      <c r="L16" s="31">
        <v>0</v>
      </c>
      <c r="M16" s="29">
        <v>132.80000000000001</v>
      </c>
      <c r="N16" s="31">
        <v>0</v>
      </c>
      <c r="O16" s="30">
        <f t="shared" si="24"/>
        <v>134.4</v>
      </c>
      <c r="P16" s="31">
        <v>0</v>
      </c>
      <c r="Q16" s="31">
        <v>0</v>
      </c>
      <c r="R16" s="65">
        <v>134.4</v>
      </c>
      <c r="S16" s="31">
        <v>0</v>
      </c>
      <c r="T16" s="47">
        <f t="shared" si="25"/>
        <v>0</v>
      </c>
      <c r="U16" s="31">
        <v>0</v>
      </c>
      <c r="V16" s="31">
        <v>0</v>
      </c>
      <c r="W16" s="66">
        <f>128.6-128.6</f>
        <v>0</v>
      </c>
      <c r="X16" s="31">
        <v>0</v>
      </c>
      <c r="Y16" s="47">
        <f t="shared" si="26"/>
        <v>0</v>
      </c>
      <c r="Z16" s="31">
        <v>0</v>
      </c>
      <c r="AA16" s="31">
        <v>0</v>
      </c>
      <c r="AB16" s="66">
        <f>134.4-134.4</f>
        <v>0</v>
      </c>
      <c r="AC16" s="31">
        <v>0</v>
      </c>
      <c r="AD16" s="44">
        <f t="shared" si="27"/>
        <v>0</v>
      </c>
      <c r="AE16" s="31">
        <v>0</v>
      </c>
      <c r="AF16" s="31">
        <v>0</v>
      </c>
      <c r="AG16" s="67">
        <v>0</v>
      </c>
      <c r="AH16" s="31">
        <v>0</v>
      </c>
      <c r="AI16" s="30">
        <f t="shared" si="28"/>
        <v>147.19999999999999</v>
      </c>
      <c r="AJ16" s="31">
        <v>0</v>
      </c>
      <c r="AK16" s="31">
        <v>0</v>
      </c>
      <c r="AL16" s="65">
        <v>147.19999999999999</v>
      </c>
      <c r="AM16" s="31">
        <v>0</v>
      </c>
      <c r="AN16" s="30">
        <f t="shared" si="29"/>
        <v>153.1</v>
      </c>
      <c r="AO16" s="31">
        <v>0</v>
      </c>
      <c r="AP16" s="31">
        <v>0</v>
      </c>
      <c r="AQ16" s="65">
        <v>153.1</v>
      </c>
      <c r="AR16" s="31">
        <v>0</v>
      </c>
      <c r="AS16" s="30">
        <f t="shared" si="30"/>
        <v>159.19999999999999</v>
      </c>
      <c r="AT16" s="31">
        <v>0</v>
      </c>
      <c r="AU16" s="31">
        <v>0</v>
      </c>
      <c r="AV16" s="65">
        <v>159.19999999999999</v>
      </c>
      <c r="AW16" s="31">
        <v>0</v>
      </c>
      <c r="AX16" s="30">
        <f t="shared" si="31"/>
        <v>159.19999999999999</v>
      </c>
      <c r="AY16" s="31">
        <v>0</v>
      </c>
      <c r="AZ16" s="31">
        <v>0</v>
      </c>
      <c r="BA16" s="65">
        <v>159.19999999999999</v>
      </c>
      <c r="BB16" s="31">
        <v>0</v>
      </c>
      <c r="BC16" s="30">
        <f t="shared" si="32"/>
        <v>159.19999999999999</v>
      </c>
      <c r="BD16" s="31">
        <v>0</v>
      </c>
      <c r="BE16" s="31">
        <v>0</v>
      </c>
      <c r="BF16" s="65">
        <v>159.19999999999999</v>
      </c>
      <c r="BG16" s="31">
        <v>0</v>
      </c>
      <c r="BH16" s="30">
        <f t="shared" si="33"/>
        <v>159.19999999999999</v>
      </c>
      <c r="BI16" s="31">
        <v>0</v>
      </c>
      <c r="BJ16" s="31">
        <v>0</v>
      </c>
      <c r="BK16" s="65">
        <v>159.19999999999999</v>
      </c>
      <c r="BL16" s="31">
        <v>0</v>
      </c>
    </row>
    <row r="17" spans="1:64" ht="33" x14ac:dyDescent="0.25">
      <c r="A17" s="26" t="s">
        <v>41</v>
      </c>
      <c r="B17" s="52" t="s">
        <v>241</v>
      </c>
      <c r="C17" s="28" t="s">
        <v>24</v>
      </c>
      <c r="D17" s="28" t="s">
        <v>38</v>
      </c>
      <c r="E17" s="70">
        <f>J17+O17+T17+Y17+AD17</f>
        <v>488.19999999999993</v>
      </c>
      <c r="F17" s="29">
        <f t="shared" si="19"/>
        <v>0</v>
      </c>
      <c r="G17" s="29">
        <f t="shared" si="20"/>
        <v>0</v>
      </c>
      <c r="H17" s="29">
        <f>M17+R17+W17+AB17+AG17</f>
        <v>488.19999999999993</v>
      </c>
      <c r="I17" s="29">
        <f t="shared" si="22"/>
        <v>0</v>
      </c>
      <c r="J17" s="30">
        <f t="shared" si="23"/>
        <v>93</v>
      </c>
      <c r="K17" s="31">
        <v>0</v>
      </c>
      <c r="L17" s="31">
        <v>0</v>
      </c>
      <c r="M17" s="30">
        <v>93</v>
      </c>
      <c r="N17" s="31">
        <v>0</v>
      </c>
      <c r="O17" s="30">
        <f t="shared" si="24"/>
        <v>92.1</v>
      </c>
      <c r="P17" s="31">
        <v>0</v>
      </c>
      <c r="Q17" s="31">
        <v>0</v>
      </c>
      <c r="R17" s="65">
        <v>92.1</v>
      </c>
      <c r="S17" s="31">
        <v>0</v>
      </c>
      <c r="T17" s="30">
        <f t="shared" si="25"/>
        <v>96.8</v>
      </c>
      <c r="U17" s="31">
        <v>0</v>
      </c>
      <c r="V17" s="31">
        <v>0</v>
      </c>
      <c r="W17" s="65">
        <v>96.8</v>
      </c>
      <c r="X17" s="31">
        <v>0</v>
      </c>
      <c r="Y17" s="30">
        <f t="shared" si="26"/>
        <v>100.7</v>
      </c>
      <c r="Z17" s="31">
        <v>0</v>
      </c>
      <c r="AA17" s="31">
        <v>0</v>
      </c>
      <c r="AB17" s="65">
        <v>100.7</v>
      </c>
      <c r="AC17" s="31">
        <v>0</v>
      </c>
      <c r="AD17" s="30">
        <f t="shared" si="27"/>
        <v>105.6</v>
      </c>
      <c r="AE17" s="31">
        <v>0</v>
      </c>
      <c r="AF17" s="31">
        <v>0</v>
      </c>
      <c r="AG17" s="68">
        <v>105.6</v>
      </c>
      <c r="AH17" s="31">
        <v>0</v>
      </c>
      <c r="AI17" s="30" t="str">
        <f t="shared" si="28"/>
        <v>-</v>
      </c>
      <c r="AJ17" s="31">
        <v>0</v>
      </c>
      <c r="AK17" s="31">
        <v>0</v>
      </c>
      <c r="AL17" s="65" t="s">
        <v>334</v>
      </c>
      <c r="AM17" s="31">
        <v>0</v>
      </c>
      <c r="AN17" s="31">
        <v>0</v>
      </c>
      <c r="AO17" s="31">
        <v>0</v>
      </c>
      <c r="AP17" s="31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1">
        <v>0</v>
      </c>
      <c r="BK17" s="31">
        <v>0</v>
      </c>
      <c r="BL17" s="31">
        <v>0</v>
      </c>
    </row>
    <row r="18" spans="1:64" ht="33" x14ac:dyDescent="0.25">
      <c r="A18" s="26" t="s">
        <v>42</v>
      </c>
      <c r="B18" s="86" t="s">
        <v>232</v>
      </c>
      <c r="C18" s="28" t="s">
        <v>24</v>
      </c>
      <c r="D18" s="28" t="s">
        <v>38</v>
      </c>
      <c r="E18" s="29">
        <f t="shared" si="18"/>
        <v>2614.6000000000004</v>
      </c>
      <c r="F18" s="29">
        <f t="shared" si="19"/>
        <v>0</v>
      </c>
      <c r="G18" s="29">
        <f t="shared" si="20"/>
        <v>0</v>
      </c>
      <c r="H18" s="29">
        <f t="shared" si="21"/>
        <v>2614.6000000000004</v>
      </c>
      <c r="I18" s="29">
        <f t="shared" si="22"/>
        <v>0</v>
      </c>
      <c r="J18" s="30">
        <f t="shared" si="23"/>
        <v>240.5</v>
      </c>
      <c r="K18" s="31">
        <v>0</v>
      </c>
      <c r="L18" s="31">
        <v>0</v>
      </c>
      <c r="M18" s="23">
        <v>240.5</v>
      </c>
      <c r="N18" s="31">
        <v>0</v>
      </c>
      <c r="O18" s="30">
        <f t="shared" si="24"/>
        <v>236.4</v>
      </c>
      <c r="P18" s="31">
        <v>0</v>
      </c>
      <c r="Q18" s="31">
        <v>0</v>
      </c>
      <c r="R18" s="65">
        <v>236.4</v>
      </c>
      <c r="S18" s="31">
        <v>0</v>
      </c>
      <c r="T18" s="30">
        <f t="shared" si="25"/>
        <v>224.5</v>
      </c>
      <c r="U18" s="31">
        <v>0</v>
      </c>
      <c r="V18" s="31">
        <v>0</v>
      </c>
      <c r="W18" s="65">
        <v>224.5</v>
      </c>
      <c r="X18" s="31">
        <v>0</v>
      </c>
      <c r="Y18" s="30">
        <f t="shared" si="26"/>
        <v>234.1</v>
      </c>
      <c r="Z18" s="31">
        <v>0</v>
      </c>
      <c r="AA18" s="31">
        <v>0</v>
      </c>
      <c r="AB18" s="65">
        <v>234.1</v>
      </c>
      <c r="AC18" s="31">
        <v>0</v>
      </c>
      <c r="AD18" s="30">
        <f t="shared" si="27"/>
        <v>46.400000000000006</v>
      </c>
      <c r="AE18" s="31">
        <v>0</v>
      </c>
      <c r="AF18" s="31">
        <v>0</v>
      </c>
      <c r="AG18" s="68">
        <f>245.6-199.2</f>
        <v>46.400000000000006</v>
      </c>
      <c r="AH18" s="31">
        <v>0</v>
      </c>
      <c r="AI18" s="30">
        <f t="shared" si="28"/>
        <v>256.39999999999998</v>
      </c>
      <c r="AJ18" s="31">
        <v>0</v>
      </c>
      <c r="AK18" s="31">
        <v>0</v>
      </c>
      <c r="AL18" s="65">
        <v>256.39999999999998</v>
      </c>
      <c r="AM18" s="31">
        <v>0</v>
      </c>
      <c r="AN18" s="30">
        <f t="shared" si="29"/>
        <v>266.7</v>
      </c>
      <c r="AO18" s="31">
        <v>0</v>
      </c>
      <c r="AP18" s="31">
        <v>0</v>
      </c>
      <c r="AQ18" s="65">
        <v>266.7</v>
      </c>
      <c r="AR18" s="31">
        <v>0</v>
      </c>
      <c r="AS18" s="30">
        <f t="shared" si="30"/>
        <v>277.39999999999998</v>
      </c>
      <c r="AT18" s="31">
        <v>0</v>
      </c>
      <c r="AU18" s="31">
        <v>0</v>
      </c>
      <c r="AV18" s="65">
        <v>277.39999999999998</v>
      </c>
      <c r="AW18" s="31">
        <v>0</v>
      </c>
      <c r="AX18" s="30">
        <f t="shared" si="31"/>
        <v>277.39999999999998</v>
      </c>
      <c r="AY18" s="31">
        <v>0</v>
      </c>
      <c r="AZ18" s="31">
        <v>0</v>
      </c>
      <c r="BA18" s="65">
        <v>277.39999999999998</v>
      </c>
      <c r="BB18" s="31">
        <v>0</v>
      </c>
      <c r="BC18" s="30">
        <f t="shared" si="32"/>
        <v>277.39999999999998</v>
      </c>
      <c r="BD18" s="31">
        <v>0</v>
      </c>
      <c r="BE18" s="31">
        <v>0</v>
      </c>
      <c r="BF18" s="65">
        <v>277.39999999999998</v>
      </c>
      <c r="BG18" s="31">
        <v>0</v>
      </c>
      <c r="BH18" s="30">
        <f t="shared" si="33"/>
        <v>277.39999999999998</v>
      </c>
      <c r="BI18" s="31">
        <v>0</v>
      </c>
      <c r="BJ18" s="31">
        <v>0</v>
      </c>
      <c r="BK18" s="65">
        <v>277.39999999999998</v>
      </c>
      <c r="BL18" s="31">
        <v>0</v>
      </c>
    </row>
    <row r="19" spans="1:64" ht="33" x14ac:dyDescent="0.25">
      <c r="A19" s="26" t="s">
        <v>43</v>
      </c>
      <c r="B19" s="86" t="s">
        <v>213</v>
      </c>
      <c r="C19" s="28" t="s">
        <v>24</v>
      </c>
      <c r="D19" s="28" t="s">
        <v>38</v>
      </c>
      <c r="E19" s="29">
        <f t="shared" si="18"/>
        <v>2972.8000000000006</v>
      </c>
      <c r="F19" s="29">
        <f t="shared" si="19"/>
        <v>0</v>
      </c>
      <c r="G19" s="29">
        <f t="shared" si="20"/>
        <v>0</v>
      </c>
      <c r="H19" s="29">
        <f t="shared" si="21"/>
        <v>2972.8000000000006</v>
      </c>
      <c r="I19" s="29">
        <f t="shared" si="22"/>
        <v>0</v>
      </c>
      <c r="J19" s="30">
        <f t="shared" si="23"/>
        <v>246.7</v>
      </c>
      <c r="K19" s="31">
        <v>0</v>
      </c>
      <c r="L19" s="31">
        <v>0</v>
      </c>
      <c r="M19" s="23">
        <v>246.7</v>
      </c>
      <c r="N19" s="31">
        <v>0</v>
      </c>
      <c r="O19" s="30">
        <f t="shared" si="24"/>
        <v>243.9</v>
      </c>
      <c r="P19" s="31">
        <v>0</v>
      </c>
      <c r="Q19" s="31">
        <v>0</v>
      </c>
      <c r="R19" s="65">
        <v>243.9</v>
      </c>
      <c r="S19" s="31">
        <v>0</v>
      </c>
      <c r="T19" s="30">
        <f t="shared" si="25"/>
        <v>240.1</v>
      </c>
      <c r="U19" s="31">
        <v>0</v>
      </c>
      <c r="V19" s="31">
        <v>0</v>
      </c>
      <c r="W19" s="65">
        <v>240.1</v>
      </c>
      <c r="X19" s="31">
        <v>0</v>
      </c>
      <c r="Y19" s="30">
        <f t="shared" si="26"/>
        <v>248.5</v>
      </c>
      <c r="Z19" s="31">
        <v>0</v>
      </c>
      <c r="AA19" s="31">
        <v>0</v>
      </c>
      <c r="AB19" s="65">
        <v>248.5</v>
      </c>
      <c r="AC19" s="31">
        <v>0</v>
      </c>
      <c r="AD19" s="30">
        <f t="shared" si="27"/>
        <v>260.7</v>
      </c>
      <c r="AE19" s="31">
        <v>0</v>
      </c>
      <c r="AF19" s="31">
        <v>0</v>
      </c>
      <c r="AG19" s="68">
        <v>260.7</v>
      </c>
      <c r="AH19" s="31">
        <v>0</v>
      </c>
      <c r="AI19" s="30">
        <f t="shared" si="28"/>
        <v>272.2</v>
      </c>
      <c r="AJ19" s="31">
        <v>0</v>
      </c>
      <c r="AK19" s="31">
        <v>0</v>
      </c>
      <c r="AL19" s="65">
        <v>272.2</v>
      </c>
      <c r="AM19" s="31">
        <v>0</v>
      </c>
      <c r="AN19" s="30">
        <f t="shared" si="29"/>
        <v>283.10000000000002</v>
      </c>
      <c r="AO19" s="31">
        <v>0</v>
      </c>
      <c r="AP19" s="31">
        <v>0</v>
      </c>
      <c r="AQ19" s="65">
        <v>283.10000000000002</v>
      </c>
      <c r="AR19" s="31">
        <v>0</v>
      </c>
      <c r="AS19" s="30">
        <f t="shared" si="30"/>
        <v>294.39999999999998</v>
      </c>
      <c r="AT19" s="31">
        <v>0</v>
      </c>
      <c r="AU19" s="31">
        <v>0</v>
      </c>
      <c r="AV19" s="65">
        <v>294.39999999999998</v>
      </c>
      <c r="AW19" s="31">
        <v>0</v>
      </c>
      <c r="AX19" s="30">
        <f t="shared" si="31"/>
        <v>294.39999999999998</v>
      </c>
      <c r="AY19" s="31">
        <v>0</v>
      </c>
      <c r="AZ19" s="31">
        <v>0</v>
      </c>
      <c r="BA19" s="65">
        <v>294.39999999999998</v>
      </c>
      <c r="BB19" s="31">
        <v>0</v>
      </c>
      <c r="BC19" s="30">
        <f t="shared" si="32"/>
        <v>294.39999999999998</v>
      </c>
      <c r="BD19" s="31">
        <v>0</v>
      </c>
      <c r="BE19" s="31">
        <v>0</v>
      </c>
      <c r="BF19" s="65">
        <v>294.39999999999998</v>
      </c>
      <c r="BG19" s="31">
        <v>0</v>
      </c>
      <c r="BH19" s="30">
        <f t="shared" si="33"/>
        <v>294.39999999999998</v>
      </c>
      <c r="BI19" s="31">
        <v>0</v>
      </c>
      <c r="BJ19" s="31">
        <v>0</v>
      </c>
      <c r="BK19" s="65">
        <v>294.39999999999998</v>
      </c>
      <c r="BL19" s="31">
        <v>0</v>
      </c>
    </row>
    <row r="20" spans="1:64" ht="33" x14ac:dyDescent="0.25">
      <c r="A20" s="26" t="s">
        <v>44</v>
      </c>
      <c r="B20" s="86" t="s">
        <v>233</v>
      </c>
      <c r="C20" s="28" t="s">
        <v>24</v>
      </c>
      <c r="D20" s="28" t="s">
        <v>38</v>
      </c>
      <c r="E20" s="29">
        <f t="shared" si="18"/>
        <v>2900.7999999999997</v>
      </c>
      <c r="F20" s="29">
        <f t="shared" si="19"/>
        <v>0</v>
      </c>
      <c r="G20" s="29">
        <f t="shared" si="20"/>
        <v>0</v>
      </c>
      <c r="H20" s="29">
        <f t="shared" si="21"/>
        <v>2900.7999999999997</v>
      </c>
      <c r="I20" s="29">
        <f t="shared" si="22"/>
        <v>0</v>
      </c>
      <c r="J20" s="30">
        <f t="shared" si="23"/>
        <v>248.3</v>
      </c>
      <c r="K20" s="31">
        <v>0</v>
      </c>
      <c r="L20" s="31">
        <v>0</v>
      </c>
      <c r="M20" s="23">
        <v>248.3</v>
      </c>
      <c r="N20" s="31">
        <v>0</v>
      </c>
      <c r="O20" s="30">
        <f t="shared" si="24"/>
        <v>242.7</v>
      </c>
      <c r="P20" s="31">
        <v>0</v>
      </c>
      <c r="Q20" s="31">
        <v>0</v>
      </c>
      <c r="R20" s="65">
        <v>242.7</v>
      </c>
      <c r="S20" s="31">
        <v>0</v>
      </c>
      <c r="T20" s="30">
        <f t="shared" si="25"/>
        <v>238.5</v>
      </c>
      <c r="U20" s="31">
        <v>0</v>
      </c>
      <c r="V20" s="31">
        <v>0</v>
      </c>
      <c r="W20" s="65">
        <v>238.5</v>
      </c>
      <c r="X20" s="31">
        <v>0</v>
      </c>
      <c r="Y20" s="30">
        <f t="shared" si="26"/>
        <v>240.7</v>
      </c>
      <c r="Z20" s="31">
        <v>0</v>
      </c>
      <c r="AA20" s="31">
        <v>0</v>
      </c>
      <c r="AB20" s="65">
        <v>240.7</v>
      </c>
      <c r="AC20" s="31">
        <v>0</v>
      </c>
      <c r="AD20" s="30">
        <f t="shared" si="27"/>
        <v>252.5</v>
      </c>
      <c r="AE20" s="31">
        <v>0</v>
      </c>
      <c r="AF20" s="31">
        <v>0</v>
      </c>
      <c r="AG20" s="68">
        <v>252.5</v>
      </c>
      <c r="AH20" s="31">
        <v>0</v>
      </c>
      <c r="AI20" s="30">
        <f t="shared" si="28"/>
        <v>263.60000000000002</v>
      </c>
      <c r="AJ20" s="31">
        <v>0</v>
      </c>
      <c r="AK20" s="31">
        <v>0</v>
      </c>
      <c r="AL20" s="65">
        <v>263.60000000000002</v>
      </c>
      <c r="AM20" s="31">
        <v>0</v>
      </c>
      <c r="AN20" s="30">
        <f t="shared" si="29"/>
        <v>274.10000000000002</v>
      </c>
      <c r="AO20" s="31">
        <v>0</v>
      </c>
      <c r="AP20" s="31">
        <v>0</v>
      </c>
      <c r="AQ20" s="65">
        <v>274.10000000000002</v>
      </c>
      <c r="AR20" s="31">
        <v>0</v>
      </c>
      <c r="AS20" s="30">
        <f t="shared" si="30"/>
        <v>285.10000000000002</v>
      </c>
      <c r="AT20" s="31">
        <v>0</v>
      </c>
      <c r="AU20" s="31">
        <v>0</v>
      </c>
      <c r="AV20" s="65">
        <v>285.10000000000002</v>
      </c>
      <c r="AW20" s="31">
        <v>0</v>
      </c>
      <c r="AX20" s="30">
        <f t="shared" si="31"/>
        <v>285.10000000000002</v>
      </c>
      <c r="AY20" s="31">
        <v>0</v>
      </c>
      <c r="AZ20" s="31">
        <v>0</v>
      </c>
      <c r="BA20" s="65">
        <v>285.10000000000002</v>
      </c>
      <c r="BB20" s="31">
        <v>0</v>
      </c>
      <c r="BC20" s="30">
        <f t="shared" si="32"/>
        <v>285.10000000000002</v>
      </c>
      <c r="BD20" s="31">
        <v>0</v>
      </c>
      <c r="BE20" s="31">
        <v>0</v>
      </c>
      <c r="BF20" s="65">
        <v>285.10000000000002</v>
      </c>
      <c r="BG20" s="31">
        <v>0</v>
      </c>
      <c r="BH20" s="30">
        <f t="shared" si="33"/>
        <v>285.10000000000002</v>
      </c>
      <c r="BI20" s="31">
        <v>0</v>
      </c>
      <c r="BJ20" s="31">
        <v>0</v>
      </c>
      <c r="BK20" s="65">
        <v>285.10000000000002</v>
      </c>
      <c r="BL20" s="31">
        <v>0</v>
      </c>
    </row>
    <row r="21" spans="1:64" ht="33" x14ac:dyDescent="0.25">
      <c r="A21" s="26" t="s">
        <v>59</v>
      </c>
      <c r="B21" s="86" t="s">
        <v>234</v>
      </c>
      <c r="C21" s="28" t="s">
        <v>24</v>
      </c>
      <c r="D21" s="28" t="s">
        <v>38</v>
      </c>
      <c r="E21" s="29">
        <f t="shared" si="18"/>
        <v>5792.1000000000013</v>
      </c>
      <c r="F21" s="29">
        <f t="shared" si="19"/>
        <v>0</v>
      </c>
      <c r="G21" s="29">
        <f t="shared" si="20"/>
        <v>0</v>
      </c>
      <c r="H21" s="29">
        <f t="shared" si="21"/>
        <v>5792.1000000000013</v>
      </c>
      <c r="I21" s="29">
        <f t="shared" si="22"/>
        <v>0</v>
      </c>
      <c r="J21" s="30">
        <f t="shared" si="23"/>
        <v>474.1</v>
      </c>
      <c r="K21" s="31">
        <v>0</v>
      </c>
      <c r="L21" s="31">
        <v>0</v>
      </c>
      <c r="M21" s="23">
        <v>474.1</v>
      </c>
      <c r="N21" s="31">
        <v>0</v>
      </c>
      <c r="O21" s="30">
        <f t="shared" si="24"/>
        <v>467.9</v>
      </c>
      <c r="P21" s="31">
        <v>0</v>
      </c>
      <c r="Q21" s="31">
        <v>0</v>
      </c>
      <c r="R21" s="65">
        <v>467.9</v>
      </c>
      <c r="S21" s="31">
        <v>0</v>
      </c>
      <c r="T21" s="30">
        <f t="shared" si="25"/>
        <v>464.6</v>
      </c>
      <c r="U21" s="31">
        <v>0</v>
      </c>
      <c r="V21" s="31">
        <v>0</v>
      </c>
      <c r="W21" s="65">
        <v>464.6</v>
      </c>
      <c r="X21" s="31">
        <v>0</v>
      </c>
      <c r="Y21" s="30">
        <f t="shared" si="26"/>
        <v>486.2</v>
      </c>
      <c r="Z21" s="31">
        <v>0</v>
      </c>
      <c r="AA21" s="31">
        <v>0</v>
      </c>
      <c r="AB21" s="65">
        <v>486.2</v>
      </c>
      <c r="AC21" s="31">
        <v>0</v>
      </c>
      <c r="AD21" s="30">
        <f t="shared" si="27"/>
        <v>510</v>
      </c>
      <c r="AE21" s="31">
        <v>0</v>
      </c>
      <c r="AF21" s="31">
        <v>0</v>
      </c>
      <c r="AG21" s="68">
        <v>510</v>
      </c>
      <c r="AH21" s="31">
        <v>0</v>
      </c>
      <c r="AI21" s="30">
        <f t="shared" si="28"/>
        <v>532.4</v>
      </c>
      <c r="AJ21" s="31">
        <v>0</v>
      </c>
      <c r="AK21" s="31">
        <v>0</v>
      </c>
      <c r="AL21" s="65">
        <v>532.4</v>
      </c>
      <c r="AM21" s="31">
        <v>0</v>
      </c>
      <c r="AN21" s="30">
        <f t="shared" si="29"/>
        <v>553.70000000000005</v>
      </c>
      <c r="AO21" s="31">
        <v>0</v>
      </c>
      <c r="AP21" s="31">
        <v>0</v>
      </c>
      <c r="AQ21" s="65">
        <v>553.70000000000005</v>
      </c>
      <c r="AR21" s="31">
        <v>0</v>
      </c>
      <c r="AS21" s="30">
        <f t="shared" si="30"/>
        <v>575.79999999999995</v>
      </c>
      <c r="AT21" s="31">
        <v>0</v>
      </c>
      <c r="AU21" s="31">
        <v>0</v>
      </c>
      <c r="AV21" s="65">
        <v>575.79999999999995</v>
      </c>
      <c r="AW21" s="31">
        <v>0</v>
      </c>
      <c r="AX21" s="30">
        <f t="shared" si="31"/>
        <v>575.79999999999995</v>
      </c>
      <c r="AY21" s="31">
        <v>0</v>
      </c>
      <c r="AZ21" s="31">
        <v>0</v>
      </c>
      <c r="BA21" s="65">
        <v>575.79999999999995</v>
      </c>
      <c r="BB21" s="31">
        <v>0</v>
      </c>
      <c r="BC21" s="30">
        <f t="shared" si="32"/>
        <v>575.79999999999995</v>
      </c>
      <c r="BD21" s="31">
        <v>0</v>
      </c>
      <c r="BE21" s="31">
        <v>0</v>
      </c>
      <c r="BF21" s="65">
        <v>575.79999999999995</v>
      </c>
      <c r="BG21" s="31">
        <v>0</v>
      </c>
      <c r="BH21" s="30">
        <f t="shared" si="33"/>
        <v>575.79999999999995</v>
      </c>
      <c r="BI21" s="31">
        <v>0</v>
      </c>
      <c r="BJ21" s="31">
        <v>0</v>
      </c>
      <c r="BK21" s="65">
        <v>575.79999999999995</v>
      </c>
      <c r="BL21" s="31">
        <v>0</v>
      </c>
    </row>
    <row r="22" spans="1:64" ht="33" x14ac:dyDescent="0.25">
      <c r="A22" s="26" t="s">
        <v>45</v>
      </c>
      <c r="B22" s="86" t="s">
        <v>235</v>
      </c>
      <c r="C22" s="28" t="s">
        <v>24</v>
      </c>
      <c r="D22" s="28" t="s">
        <v>38</v>
      </c>
      <c r="E22" s="29">
        <f t="shared" si="18"/>
        <v>1644.6999999999998</v>
      </c>
      <c r="F22" s="29">
        <f t="shared" si="19"/>
        <v>0</v>
      </c>
      <c r="G22" s="29">
        <f t="shared" si="20"/>
        <v>0</v>
      </c>
      <c r="H22" s="29">
        <f t="shared" si="21"/>
        <v>1644.6999999999998</v>
      </c>
      <c r="I22" s="29">
        <f t="shared" si="22"/>
        <v>0</v>
      </c>
      <c r="J22" s="30">
        <f t="shared" si="23"/>
        <v>167.7</v>
      </c>
      <c r="K22" s="31">
        <v>0</v>
      </c>
      <c r="L22" s="31">
        <v>0</v>
      </c>
      <c r="M22" s="23">
        <v>167.7</v>
      </c>
      <c r="N22" s="31">
        <v>0</v>
      </c>
      <c r="O22" s="30">
        <f t="shared" si="24"/>
        <v>76.300000000000011</v>
      </c>
      <c r="P22" s="31">
        <v>0</v>
      </c>
      <c r="Q22" s="31">
        <v>0</v>
      </c>
      <c r="R22" s="65">
        <f>161.8-85.5</f>
        <v>76.300000000000011</v>
      </c>
      <c r="S22" s="31">
        <v>0</v>
      </c>
      <c r="T22" s="30">
        <f t="shared" si="25"/>
        <v>53.400000000000006</v>
      </c>
      <c r="U22" s="31">
        <v>0</v>
      </c>
      <c r="V22" s="31">
        <v>0</v>
      </c>
      <c r="W22" s="65">
        <f>157.9-104.5</f>
        <v>53.400000000000006</v>
      </c>
      <c r="X22" s="31">
        <v>0</v>
      </c>
      <c r="Y22" s="30">
        <f t="shared" si="26"/>
        <v>156.6</v>
      </c>
      <c r="Z22" s="31">
        <v>0</v>
      </c>
      <c r="AA22" s="31">
        <v>0</v>
      </c>
      <c r="AB22" s="65">
        <v>156.6</v>
      </c>
      <c r="AC22" s="31">
        <v>0</v>
      </c>
      <c r="AD22" s="30">
        <f t="shared" si="27"/>
        <v>98.8</v>
      </c>
      <c r="AE22" s="31">
        <v>0</v>
      </c>
      <c r="AF22" s="31">
        <v>0</v>
      </c>
      <c r="AG22" s="68">
        <v>98.8</v>
      </c>
      <c r="AH22" s="31">
        <v>0</v>
      </c>
      <c r="AI22" s="30">
        <f t="shared" si="28"/>
        <v>171.5</v>
      </c>
      <c r="AJ22" s="31">
        <v>0</v>
      </c>
      <c r="AK22" s="31">
        <v>0</v>
      </c>
      <c r="AL22" s="65">
        <v>171.5</v>
      </c>
      <c r="AM22" s="31">
        <v>0</v>
      </c>
      <c r="AN22" s="30">
        <f t="shared" si="29"/>
        <v>178.4</v>
      </c>
      <c r="AO22" s="31">
        <v>0</v>
      </c>
      <c r="AP22" s="31">
        <v>0</v>
      </c>
      <c r="AQ22" s="65">
        <v>178.4</v>
      </c>
      <c r="AR22" s="31">
        <v>0</v>
      </c>
      <c r="AS22" s="30">
        <f t="shared" si="30"/>
        <v>185.5</v>
      </c>
      <c r="AT22" s="31">
        <v>0</v>
      </c>
      <c r="AU22" s="31">
        <v>0</v>
      </c>
      <c r="AV22" s="65">
        <v>185.5</v>
      </c>
      <c r="AW22" s="31">
        <v>0</v>
      </c>
      <c r="AX22" s="30">
        <f t="shared" si="31"/>
        <v>185.5</v>
      </c>
      <c r="AY22" s="31">
        <v>0</v>
      </c>
      <c r="AZ22" s="31">
        <v>0</v>
      </c>
      <c r="BA22" s="65">
        <v>185.5</v>
      </c>
      <c r="BB22" s="31">
        <v>0</v>
      </c>
      <c r="BC22" s="30">
        <f t="shared" si="32"/>
        <v>185.5</v>
      </c>
      <c r="BD22" s="31">
        <v>0</v>
      </c>
      <c r="BE22" s="31">
        <v>0</v>
      </c>
      <c r="BF22" s="65">
        <v>185.5</v>
      </c>
      <c r="BG22" s="31">
        <v>0</v>
      </c>
      <c r="BH22" s="30">
        <f t="shared" si="33"/>
        <v>185.5</v>
      </c>
      <c r="BI22" s="31">
        <v>0</v>
      </c>
      <c r="BJ22" s="31">
        <v>0</v>
      </c>
      <c r="BK22" s="65">
        <v>185.5</v>
      </c>
      <c r="BL22" s="31">
        <v>0</v>
      </c>
    </row>
    <row r="23" spans="1:64" ht="33" x14ac:dyDescent="0.25">
      <c r="A23" s="26" t="s">
        <v>46</v>
      </c>
      <c r="B23" s="86" t="s">
        <v>236</v>
      </c>
      <c r="C23" s="28" t="s">
        <v>24</v>
      </c>
      <c r="D23" s="28" t="s">
        <v>38</v>
      </c>
      <c r="E23" s="29">
        <f t="shared" si="18"/>
        <v>2239.5</v>
      </c>
      <c r="F23" s="29">
        <f t="shared" si="19"/>
        <v>0</v>
      </c>
      <c r="G23" s="29">
        <f t="shared" si="20"/>
        <v>0</v>
      </c>
      <c r="H23" s="29">
        <f t="shared" si="21"/>
        <v>2239.5</v>
      </c>
      <c r="I23" s="29">
        <f t="shared" si="22"/>
        <v>0</v>
      </c>
      <c r="J23" s="30">
        <f t="shared" si="23"/>
        <v>185.1</v>
      </c>
      <c r="K23" s="31">
        <v>0</v>
      </c>
      <c r="L23" s="31">
        <v>0</v>
      </c>
      <c r="M23" s="23">
        <v>185.1</v>
      </c>
      <c r="N23" s="31">
        <v>0</v>
      </c>
      <c r="O23" s="30">
        <f t="shared" si="24"/>
        <v>181.7</v>
      </c>
      <c r="P23" s="31">
        <v>0</v>
      </c>
      <c r="Q23" s="31">
        <v>0</v>
      </c>
      <c r="R23" s="65">
        <v>181.7</v>
      </c>
      <c r="S23" s="31">
        <v>0</v>
      </c>
      <c r="T23" s="30">
        <f t="shared" si="25"/>
        <v>181.9</v>
      </c>
      <c r="U23" s="31">
        <v>0</v>
      </c>
      <c r="V23" s="31">
        <v>0</v>
      </c>
      <c r="W23" s="65">
        <v>181.9</v>
      </c>
      <c r="X23" s="31">
        <v>0</v>
      </c>
      <c r="Y23" s="30">
        <f t="shared" si="26"/>
        <v>187.4</v>
      </c>
      <c r="Z23" s="31">
        <v>0</v>
      </c>
      <c r="AA23" s="31">
        <v>0</v>
      </c>
      <c r="AB23" s="65">
        <v>187.4</v>
      </c>
      <c r="AC23" s="31">
        <v>0</v>
      </c>
      <c r="AD23" s="30">
        <f t="shared" si="27"/>
        <v>196.6</v>
      </c>
      <c r="AE23" s="31">
        <v>0</v>
      </c>
      <c r="AF23" s="31">
        <v>0</v>
      </c>
      <c r="AG23" s="68">
        <v>196.6</v>
      </c>
      <c r="AH23" s="31">
        <v>0</v>
      </c>
      <c r="AI23" s="30">
        <f t="shared" si="28"/>
        <v>205.3</v>
      </c>
      <c r="AJ23" s="31">
        <v>0</v>
      </c>
      <c r="AK23" s="31">
        <v>0</v>
      </c>
      <c r="AL23" s="65">
        <v>205.3</v>
      </c>
      <c r="AM23" s="31">
        <v>0</v>
      </c>
      <c r="AN23" s="30">
        <f t="shared" si="29"/>
        <v>213.5</v>
      </c>
      <c r="AO23" s="31">
        <v>0</v>
      </c>
      <c r="AP23" s="31">
        <v>0</v>
      </c>
      <c r="AQ23" s="65">
        <v>213.5</v>
      </c>
      <c r="AR23" s="31">
        <v>0</v>
      </c>
      <c r="AS23" s="30">
        <f t="shared" si="30"/>
        <v>222</v>
      </c>
      <c r="AT23" s="31">
        <v>0</v>
      </c>
      <c r="AU23" s="31">
        <v>0</v>
      </c>
      <c r="AV23" s="65">
        <v>222</v>
      </c>
      <c r="AW23" s="31">
        <v>0</v>
      </c>
      <c r="AX23" s="30">
        <f t="shared" si="31"/>
        <v>222</v>
      </c>
      <c r="AY23" s="31">
        <v>0</v>
      </c>
      <c r="AZ23" s="31">
        <v>0</v>
      </c>
      <c r="BA23" s="65">
        <v>222</v>
      </c>
      <c r="BB23" s="31">
        <v>0</v>
      </c>
      <c r="BC23" s="30">
        <f t="shared" si="32"/>
        <v>222</v>
      </c>
      <c r="BD23" s="31">
        <v>0</v>
      </c>
      <c r="BE23" s="31">
        <v>0</v>
      </c>
      <c r="BF23" s="65">
        <v>222</v>
      </c>
      <c r="BG23" s="31">
        <v>0</v>
      </c>
      <c r="BH23" s="30">
        <f t="shared" si="33"/>
        <v>222</v>
      </c>
      <c r="BI23" s="31">
        <v>0</v>
      </c>
      <c r="BJ23" s="31">
        <v>0</v>
      </c>
      <c r="BK23" s="65">
        <v>222</v>
      </c>
      <c r="BL23" s="31">
        <v>0</v>
      </c>
    </row>
    <row r="24" spans="1:64" ht="33" x14ac:dyDescent="0.25">
      <c r="A24" s="26" t="s">
        <v>47</v>
      </c>
      <c r="B24" s="86" t="s">
        <v>242</v>
      </c>
      <c r="C24" s="28" t="s">
        <v>24</v>
      </c>
      <c r="D24" s="28" t="s">
        <v>38</v>
      </c>
      <c r="E24" s="29">
        <f t="shared" si="18"/>
        <v>2003.4</v>
      </c>
      <c r="F24" s="29">
        <f t="shared" si="19"/>
        <v>0</v>
      </c>
      <c r="G24" s="29">
        <f t="shared" si="20"/>
        <v>0</v>
      </c>
      <c r="H24" s="29">
        <f t="shared" si="21"/>
        <v>2003.4</v>
      </c>
      <c r="I24" s="29">
        <f t="shared" si="22"/>
        <v>0</v>
      </c>
      <c r="J24" s="30">
        <f t="shared" si="23"/>
        <v>219.6</v>
      </c>
      <c r="K24" s="31">
        <v>0</v>
      </c>
      <c r="L24" s="31">
        <v>0</v>
      </c>
      <c r="M24" s="23">
        <v>219.6</v>
      </c>
      <c r="N24" s="31">
        <v>0</v>
      </c>
      <c r="O24" s="47">
        <f t="shared" si="24"/>
        <v>0</v>
      </c>
      <c r="P24" s="31">
        <v>0</v>
      </c>
      <c r="Q24" s="31">
        <v>0</v>
      </c>
      <c r="R24" s="66">
        <f>216.2-216.2</f>
        <v>0</v>
      </c>
      <c r="S24" s="31">
        <v>0</v>
      </c>
      <c r="T24" s="47">
        <f t="shared" si="25"/>
        <v>0</v>
      </c>
      <c r="U24" s="31">
        <v>0</v>
      </c>
      <c r="V24" s="31">
        <v>0</v>
      </c>
      <c r="W24" s="66">
        <f>214.6-214.6</f>
        <v>0</v>
      </c>
      <c r="X24" s="31">
        <v>0</v>
      </c>
      <c r="Y24" s="47">
        <f t="shared" si="26"/>
        <v>0</v>
      </c>
      <c r="Z24" s="31">
        <v>0</v>
      </c>
      <c r="AA24" s="31">
        <v>0</v>
      </c>
      <c r="AB24" s="66">
        <f>222.4-222.4</f>
        <v>0</v>
      </c>
      <c r="AC24" s="31">
        <v>0</v>
      </c>
      <c r="AD24" s="30">
        <f t="shared" si="27"/>
        <v>233.3</v>
      </c>
      <c r="AE24" s="31">
        <v>0</v>
      </c>
      <c r="AF24" s="31">
        <v>0</v>
      </c>
      <c r="AG24" s="68">
        <v>233.3</v>
      </c>
      <c r="AH24" s="31">
        <v>0</v>
      </c>
      <c r="AI24" s="30">
        <f t="shared" si="28"/>
        <v>243.6</v>
      </c>
      <c r="AJ24" s="31">
        <v>0</v>
      </c>
      <c r="AK24" s="31">
        <v>0</v>
      </c>
      <c r="AL24" s="65">
        <v>243.6</v>
      </c>
      <c r="AM24" s="31">
        <v>0</v>
      </c>
      <c r="AN24" s="30">
        <f t="shared" si="29"/>
        <v>253.3</v>
      </c>
      <c r="AO24" s="31">
        <v>0</v>
      </c>
      <c r="AP24" s="31">
        <v>0</v>
      </c>
      <c r="AQ24" s="65">
        <v>253.3</v>
      </c>
      <c r="AR24" s="31">
        <v>0</v>
      </c>
      <c r="AS24" s="30">
        <f t="shared" si="30"/>
        <v>263.39999999999998</v>
      </c>
      <c r="AT24" s="31">
        <v>0</v>
      </c>
      <c r="AU24" s="31">
        <v>0</v>
      </c>
      <c r="AV24" s="65">
        <v>263.39999999999998</v>
      </c>
      <c r="AW24" s="31">
        <v>0</v>
      </c>
      <c r="AX24" s="30">
        <f t="shared" si="31"/>
        <v>263.39999999999998</v>
      </c>
      <c r="AY24" s="31">
        <v>0</v>
      </c>
      <c r="AZ24" s="31">
        <v>0</v>
      </c>
      <c r="BA24" s="65">
        <v>263.39999999999998</v>
      </c>
      <c r="BB24" s="31">
        <v>0</v>
      </c>
      <c r="BC24" s="30">
        <f t="shared" si="32"/>
        <v>263.39999999999998</v>
      </c>
      <c r="BD24" s="31">
        <v>0</v>
      </c>
      <c r="BE24" s="31">
        <v>0</v>
      </c>
      <c r="BF24" s="65">
        <v>263.39999999999998</v>
      </c>
      <c r="BG24" s="31">
        <v>0</v>
      </c>
      <c r="BH24" s="30">
        <f t="shared" si="33"/>
        <v>263.39999999999998</v>
      </c>
      <c r="BI24" s="31">
        <v>0</v>
      </c>
      <c r="BJ24" s="31">
        <v>0</v>
      </c>
      <c r="BK24" s="65">
        <v>263.39999999999998</v>
      </c>
      <c r="BL24" s="31">
        <v>0</v>
      </c>
    </row>
    <row r="25" spans="1:64" ht="33" x14ac:dyDescent="0.25">
      <c r="A25" s="26" t="s">
        <v>48</v>
      </c>
      <c r="B25" s="86" t="s">
        <v>243</v>
      </c>
      <c r="C25" s="28" t="s">
        <v>24</v>
      </c>
      <c r="D25" s="28" t="s">
        <v>38</v>
      </c>
      <c r="E25" s="29">
        <f t="shared" si="18"/>
        <v>2338.4</v>
      </c>
      <c r="F25" s="29">
        <f t="shared" si="19"/>
        <v>0</v>
      </c>
      <c r="G25" s="29">
        <f t="shared" si="20"/>
        <v>0</v>
      </c>
      <c r="H25" s="29">
        <f t="shared" si="21"/>
        <v>2338.4</v>
      </c>
      <c r="I25" s="29">
        <f t="shared" si="22"/>
        <v>0</v>
      </c>
      <c r="J25" s="30">
        <f t="shared" si="23"/>
        <v>205</v>
      </c>
      <c r="K25" s="31">
        <v>0</v>
      </c>
      <c r="L25" s="31">
        <v>0</v>
      </c>
      <c r="M25" s="30">
        <v>205</v>
      </c>
      <c r="N25" s="31">
        <v>0</v>
      </c>
      <c r="O25" s="30">
        <f t="shared" si="24"/>
        <v>203.5</v>
      </c>
      <c r="P25" s="31">
        <v>0</v>
      </c>
      <c r="Q25" s="31">
        <v>0</v>
      </c>
      <c r="R25" s="65">
        <v>203.5</v>
      </c>
      <c r="S25" s="31">
        <v>0</v>
      </c>
      <c r="T25" s="47">
        <f t="shared" si="25"/>
        <v>0</v>
      </c>
      <c r="U25" s="31">
        <v>0</v>
      </c>
      <c r="V25" s="31">
        <v>0</v>
      </c>
      <c r="W25" s="66">
        <f>206.5-206.5</f>
        <v>0</v>
      </c>
      <c r="X25" s="31">
        <v>0</v>
      </c>
      <c r="Y25" s="30">
        <f t="shared" si="26"/>
        <v>213.9</v>
      </c>
      <c r="Z25" s="31">
        <v>0</v>
      </c>
      <c r="AA25" s="31">
        <v>0</v>
      </c>
      <c r="AB25" s="65">
        <v>213.9</v>
      </c>
      <c r="AC25" s="31">
        <v>0</v>
      </c>
      <c r="AD25" s="30">
        <f t="shared" si="27"/>
        <v>224.4</v>
      </c>
      <c r="AE25" s="31">
        <v>0</v>
      </c>
      <c r="AF25" s="31">
        <v>0</v>
      </c>
      <c r="AG25" s="68">
        <v>224.4</v>
      </c>
      <c r="AH25" s="31">
        <v>0</v>
      </c>
      <c r="AI25" s="30">
        <f t="shared" si="28"/>
        <v>234.3</v>
      </c>
      <c r="AJ25" s="31">
        <v>0</v>
      </c>
      <c r="AK25" s="31">
        <v>0</v>
      </c>
      <c r="AL25" s="65">
        <v>234.3</v>
      </c>
      <c r="AM25" s="31">
        <v>0</v>
      </c>
      <c r="AN25" s="30">
        <f t="shared" si="29"/>
        <v>243.7</v>
      </c>
      <c r="AO25" s="31">
        <v>0</v>
      </c>
      <c r="AP25" s="31">
        <v>0</v>
      </c>
      <c r="AQ25" s="65">
        <v>243.7</v>
      </c>
      <c r="AR25" s="31">
        <v>0</v>
      </c>
      <c r="AS25" s="30">
        <f t="shared" si="30"/>
        <v>253.4</v>
      </c>
      <c r="AT25" s="31">
        <v>0</v>
      </c>
      <c r="AU25" s="31">
        <v>0</v>
      </c>
      <c r="AV25" s="65">
        <v>253.4</v>
      </c>
      <c r="AW25" s="31">
        <v>0</v>
      </c>
      <c r="AX25" s="30">
        <f t="shared" si="31"/>
        <v>253.4</v>
      </c>
      <c r="AY25" s="31">
        <v>0</v>
      </c>
      <c r="AZ25" s="31">
        <v>0</v>
      </c>
      <c r="BA25" s="65">
        <v>253.4</v>
      </c>
      <c r="BB25" s="31">
        <v>0</v>
      </c>
      <c r="BC25" s="30">
        <f t="shared" si="32"/>
        <v>253.4</v>
      </c>
      <c r="BD25" s="31">
        <v>0</v>
      </c>
      <c r="BE25" s="31">
        <v>0</v>
      </c>
      <c r="BF25" s="65">
        <v>253.4</v>
      </c>
      <c r="BG25" s="31">
        <v>0</v>
      </c>
      <c r="BH25" s="30">
        <f t="shared" si="33"/>
        <v>253.4</v>
      </c>
      <c r="BI25" s="31">
        <v>0</v>
      </c>
      <c r="BJ25" s="31">
        <v>0</v>
      </c>
      <c r="BK25" s="65">
        <v>253.4</v>
      </c>
      <c r="BL25" s="31">
        <v>0</v>
      </c>
    </row>
    <row r="26" spans="1:64" ht="33" x14ac:dyDescent="0.25">
      <c r="A26" s="26" t="s">
        <v>49</v>
      </c>
      <c r="B26" s="86" t="s">
        <v>244</v>
      </c>
      <c r="C26" s="28" t="s">
        <v>24</v>
      </c>
      <c r="D26" s="28" t="s">
        <v>38</v>
      </c>
      <c r="E26" s="29">
        <f>J26+O26+T26+Y26+AD26</f>
        <v>540.30000000000007</v>
      </c>
      <c r="F26" s="29">
        <f t="shared" si="19"/>
        <v>0</v>
      </c>
      <c r="G26" s="29">
        <f t="shared" si="20"/>
        <v>0</v>
      </c>
      <c r="H26" s="29">
        <f>M26+R26+W26+AB26</f>
        <v>540.30000000000007</v>
      </c>
      <c r="I26" s="29">
        <f t="shared" si="22"/>
        <v>0</v>
      </c>
      <c r="J26" s="30">
        <f t="shared" si="23"/>
        <v>127.6</v>
      </c>
      <c r="K26" s="31">
        <v>0</v>
      </c>
      <c r="L26" s="31">
        <v>0</v>
      </c>
      <c r="M26" s="23">
        <v>127.6</v>
      </c>
      <c r="N26" s="31">
        <v>0</v>
      </c>
      <c r="O26" s="30">
        <f t="shared" si="24"/>
        <v>132.5</v>
      </c>
      <c r="P26" s="31">
        <v>0</v>
      </c>
      <c r="Q26" s="31">
        <v>0</v>
      </c>
      <c r="R26" s="65">
        <v>132.5</v>
      </c>
      <c r="S26" s="31">
        <v>0</v>
      </c>
      <c r="T26" s="30">
        <f t="shared" si="25"/>
        <v>138.30000000000001</v>
      </c>
      <c r="U26" s="31">
        <v>0</v>
      </c>
      <c r="V26" s="31">
        <v>0</v>
      </c>
      <c r="W26" s="65">
        <v>138.30000000000001</v>
      </c>
      <c r="X26" s="31">
        <v>0</v>
      </c>
      <c r="Y26" s="30">
        <f t="shared" si="26"/>
        <v>141.9</v>
      </c>
      <c r="Z26" s="31">
        <v>0</v>
      </c>
      <c r="AA26" s="31">
        <v>0</v>
      </c>
      <c r="AB26" s="65">
        <v>141.9</v>
      </c>
      <c r="AC26" s="31">
        <v>0</v>
      </c>
      <c r="AD26" s="44">
        <f t="shared" si="27"/>
        <v>0</v>
      </c>
      <c r="AE26" s="31">
        <v>0</v>
      </c>
      <c r="AF26" s="31">
        <v>0</v>
      </c>
      <c r="AG26" s="67">
        <v>0</v>
      </c>
      <c r="AH26" s="31">
        <v>0</v>
      </c>
      <c r="AI26" s="30" t="str">
        <f t="shared" si="28"/>
        <v>-</v>
      </c>
      <c r="AJ26" s="31">
        <v>0</v>
      </c>
      <c r="AK26" s="31">
        <v>0</v>
      </c>
      <c r="AL26" s="31" t="s">
        <v>334</v>
      </c>
      <c r="AM26" s="31">
        <v>0</v>
      </c>
      <c r="AN26" s="30" t="str">
        <f>AQ26</f>
        <v>-</v>
      </c>
      <c r="AO26" s="31">
        <v>0</v>
      </c>
      <c r="AP26" s="31">
        <v>0</v>
      </c>
      <c r="AQ26" s="31" t="s">
        <v>334</v>
      </c>
      <c r="AR26" s="31">
        <v>0</v>
      </c>
      <c r="AS26" s="30" t="str">
        <f t="shared" si="30"/>
        <v>-</v>
      </c>
      <c r="AT26" s="31">
        <v>0</v>
      </c>
      <c r="AU26" s="31">
        <v>0</v>
      </c>
      <c r="AV26" s="31" t="s">
        <v>334</v>
      </c>
      <c r="AW26" s="31">
        <v>0</v>
      </c>
      <c r="AX26" s="30" t="str">
        <f t="shared" si="31"/>
        <v>-</v>
      </c>
      <c r="AY26" s="31">
        <v>0</v>
      </c>
      <c r="AZ26" s="31">
        <v>0</v>
      </c>
      <c r="BA26" s="31" t="s">
        <v>334</v>
      </c>
      <c r="BB26" s="31">
        <v>0</v>
      </c>
      <c r="BC26" s="30" t="str">
        <f t="shared" si="32"/>
        <v>-</v>
      </c>
      <c r="BD26" s="31">
        <v>0</v>
      </c>
      <c r="BE26" s="31">
        <v>0</v>
      </c>
      <c r="BF26" s="31" t="s">
        <v>334</v>
      </c>
      <c r="BG26" s="31">
        <v>0</v>
      </c>
      <c r="BH26" s="30" t="str">
        <f t="shared" si="33"/>
        <v>-</v>
      </c>
      <c r="BI26" s="31">
        <v>0</v>
      </c>
      <c r="BJ26" s="31">
        <v>0</v>
      </c>
      <c r="BK26" s="31" t="s">
        <v>334</v>
      </c>
      <c r="BL26" s="31">
        <v>0</v>
      </c>
    </row>
    <row r="27" spans="1:64" ht="33" x14ac:dyDescent="0.25">
      <c r="A27" s="26" t="s">
        <v>50</v>
      </c>
      <c r="B27" s="86" t="s">
        <v>237</v>
      </c>
      <c r="C27" s="28" t="s">
        <v>24</v>
      </c>
      <c r="D27" s="28" t="s">
        <v>38</v>
      </c>
      <c r="E27" s="29">
        <f t="shared" si="18"/>
        <v>905</v>
      </c>
      <c r="F27" s="29">
        <f t="shared" si="19"/>
        <v>0</v>
      </c>
      <c r="G27" s="29">
        <f t="shared" si="20"/>
        <v>0</v>
      </c>
      <c r="H27" s="29">
        <f t="shared" si="21"/>
        <v>905</v>
      </c>
      <c r="I27" s="29">
        <f t="shared" si="22"/>
        <v>0</v>
      </c>
      <c r="J27" s="30">
        <f t="shared" si="23"/>
        <v>97.7</v>
      </c>
      <c r="K27" s="31">
        <v>0</v>
      </c>
      <c r="L27" s="31">
        <v>0</v>
      </c>
      <c r="M27" s="23">
        <v>97.7</v>
      </c>
      <c r="N27" s="31">
        <v>0</v>
      </c>
      <c r="O27" s="30">
        <f t="shared" si="24"/>
        <v>98</v>
      </c>
      <c r="P27" s="31">
        <v>0</v>
      </c>
      <c r="Q27" s="31">
        <v>0</v>
      </c>
      <c r="R27" s="69">
        <v>98</v>
      </c>
      <c r="S27" s="31">
        <v>0</v>
      </c>
      <c r="T27" s="47">
        <f t="shared" si="25"/>
        <v>0</v>
      </c>
      <c r="U27" s="31">
        <v>0</v>
      </c>
      <c r="V27" s="31">
        <v>0</v>
      </c>
      <c r="W27" s="66">
        <f>96.8-96.8</f>
        <v>0</v>
      </c>
      <c r="X27" s="31">
        <v>0</v>
      </c>
      <c r="Y27" s="47">
        <f>AB27</f>
        <v>0</v>
      </c>
      <c r="Z27" s="31">
        <v>0</v>
      </c>
      <c r="AA27" s="31">
        <v>0</v>
      </c>
      <c r="AB27" s="66">
        <f>101.7-101.7</f>
        <v>0</v>
      </c>
      <c r="AC27" s="31">
        <v>0</v>
      </c>
      <c r="AD27" s="44">
        <f t="shared" si="27"/>
        <v>0</v>
      </c>
      <c r="AE27" s="31">
        <v>0</v>
      </c>
      <c r="AF27" s="31">
        <v>0</v>
      </c>
      <c r="AG27" s="67">
        <v>0</v>
      </c>
      <c r="AH27" s="31">
        <v>0</v>
      </c>
      <c r="AI27" s="30">
        <f t="shared" si="28"/>
        <v>111.4</v>
      </c>
      <c r="AJ27" s="31">
        <v>0</v>
      </c>
      <c r="AK27" s="31">
        <v>0</v>
      </c>
      <c r="AL27" s="69">
        <v>111.4</v>
      </c>
      <c r="AM27" s="31">
        <v>0</v>
      </c>
      <c r="AN27" s="30">
        <f t="shared" si="29"/>
        <v>115.9</v>
      </c>
      <c r="AO27" s="31">
        <v>0</v>
      </c>
      <c r="AP27" s="31">
        <v>0</v>
      </c>
      <c r="AQ27" s="65">
        <v>115.9</v>
      </c>
      <c r="AR27" s="31">
        <v>0</v>
      </c>
      <c r="AS27" s="30">
        <f t="shared" si="30"/>
        <v>120.5</v>
      </c>
      <c r="AT27" s="31">
        <v>0</v>
      </c>
      <c r="AU27" s="31">
        <v>0</v>
      </c>
      <c r="AV27" s="65">
        <v>120.5</v>
      </c>
      <c r="AW27" s="31">
        <v>0</v>
      </c>
      <c r="AX27" s="30">
        <f t="shared" si="31"/>
        <v>120.5</v>
      </c>
      <c r="AY27" s="31">
        <v>0</v>
      </c>
      <c r="AZ27" s="31">
        <v>0</v>
      </c>
      <c r="BA27" s="65">
        <v>120.5</v>
      </c>
      <c r="BB27" s="31">
        <v>0</v>
      </c>
      <c r="BC27" s="30">
        <f t="shared" si="32"/>
        <v>120.5</v>
      </c>
      <c r="BD27" s="31">
        <v>0</v>
      </c>
      <c r="BE27" s="31">
        <v>0</v>
      </c>
      <c r="BF27" s="65">
        <v>120.5</v>
      </c>
      <c r="BG27" s="31">
        <v>0</v>
      </c>
      <c r="BH27" s="30">
        <f t="shared" si="33"/>
        <v>120.5</v>
      </c>
      <c r="BI27" s="31">
        <v>0</v>
      </c>
      <c r="BJ27" s="31">
        <v>0</v>
      </c>
      <c r="BK27" s="65">
        <v>120.5</v>
      </c>
      <c r="BL27" s="31">
        <v>0</v>
      </c>
    </row>
    <row r="28" spans="1:64" ht="33" x14ac:dyDescent="0.25">
      <c r="A28" s="26" t="s">
        <v>51</v>
      </c>
      <c r="B28" s="86" t="s">
        <v>238</v>
      </c>
      <c r="C28" s="28" t="s">
        <v>24</v>
      </c>
      <c r="D28" s="28" t="s">
        <v>38</v>
      </c>
      <c r="E28" s="29">
        <f t="shared" si="18"/>
        <v>1465.8000000000002</v>
      </c>
      <c r="F28" s="29">
        <f t="shared" si="19"/>
        <v>0</v>
      </c>
      <c r="G28" s="29">
        <f t="shared" si="20"/>
        <v>0</v>
      </c>
      <c r="H28" s="29">
        <f t="shared" si="21"/>
        <v>1465.8000000000002</v>
      </c>
      <c r="I28" s="29">
        <f t="shared" si="22"/>
        <v>0</v>
      </c>
      <c r="J28" s="30">
        <f t="shared" si="23"/>
        <v>175.5</v>
      </c>
      <c r="K28" s="31">
        <v>0</v>
      </c>
      <c r="L28" s="31">
        <v>0</v>
      </c>
      <c r="M28" s="23">
        <v>175.5</v>
      </c>
      <c r="N28" s="31">
        <v>0</v>
      </c>
      <c r="O28" s="47">
        <f t="shared" si="24"/>
        <v>0</v>
      </c>
      <c r="P28" s="31">
        <v>0</v>
      </c>
      <c r="Q28" s="31">
        <v>0</v>
      </c>
      <c r="R28" s="66">
        <f>175.5-175.5</f>
        <v>0</v>
      </c>
      <c r="S28" s="31">
        <v>0</v>
      </c>
      <c r="T28" s="47">
        <f t="shared" si="25"/>
        <v>0</v>
      </c>
      <c r="U28" s="31">
        <v>0</v>
      </c>
      <c r="V28" s="31">
        <v>0</v>
      </c>
      <c r="W28" s="66">
        <f>175.9-175.9</f>
        <v>0</v>
      </c>
      <c r="X28" s="31">
        <v>0</v>
      </c>
      <c r="Y28" s="47">
        <f t="shared" si="26"/>
        <v>0</v>
      </c>
      <c r="Z28" s="31">
        <v>0</v>
      </c>
      <c r="AA28" s="31">
        <v>0</v>
      </c>
      <c r="AB28" s="66">
        <f>185.1-185.1</f>
        <v>0</v>
      </c>
      <c r="AC28" s="31">
        <v>0</v>
      </c>
      <c r="AD28" s="44">
        <f t="shared" si="27"/>
        <v>0</v>
      </c>
      <c r="AE28" s="31">
        <v>0</v>
      </c>
      <c r="AF28" s="31">
        <v>0</v>
      </c>
      <c r="AG28" s="67">
        <v>0</v>
      </c>
      <c r="AH28" s="31">
        <v>0</v>
      </c>
      <c r="AI28" s="30">
        <f t="shared" si="28"/>
        <v>202.7</v>
      </c>
      <c r="AJ28" s="31">
        <v>0</v>
      </c>
      <c r="AK28" s="31">
        <v>0</v>
      </c>
      <c r="AL28" s="69">
        <v>202.7</v>
      </c>
      <c r="AM28" s="31">
        <v>0</v>
      </c>
      <c r="AN28" s="30">
        <f t="shared" si="29"/>
        <v>210.8</v>
      </c>
      <c r="AO28" s="31">
        <v>0</v>
      </c>
      <c r="AP28" s="31">
        <v>0</v>
      </c>
      <c r="AQ28" s="65">
        <v>210.8</v>
      </c>
      <c r="AR28" s="31">
        <v>0</v>
      </c>
      <c r="AS28" s="30">
        <f t="shared" si="30"/>
        <v>219.2</v>
      </c>
      <c r="AT28" s="31">
        <v>0</v>
      </c>
      <c r="AU28" s="31">
        <v>0</v>
      </c>
      <c r="AV28" s="65">
        <v>219.2</v>
      </c>
      <c r="AW28" s="31">
        <v>0</v>
      </c>
      <c r="AX28" s="30">
        <f t="shared" si="31"/>
        <v>219.2</v>
      </c>
      <c r="AY28" s="31">
        <v>0</v>
      </c>
      <c r="AZ28" s="31">
        <v>0</v>
      </c>
      <c r="BA28" s="65">
        <v>219.2</v>
      </c>
      <c r="BB28" s="31">
        <v>0</v>
      </c>
      <c r="BC28" s="30">
        <f t="shared" si="32"/>
        <v>219.2</v>
      </c>
      <c r="BD28" s="31">
        <v>0</v>
      </c>
      <c r="BE28" s="31">
        <v>0</v>
      </c>
      <c r="BF28" s="65">
        <v>219.2</v>
      </c>
      <c r="BG28" s="31">
        <v>0</v>
      </c>
      <c r="BH28" s="30">
        <f t="shared" si="33"/>
        <v>219.2</v>
      </c>
      <c r="BI28" s="31">
        <v>0</v>
      </c>
      <c r="BJ28" s="31">
        <v>0</v>
      </c>
      <c r="BK28" s="65">
        <v>219.2</v>
      </c>
      <c r="BL28" s="31">
        <v>0</v>
      </c>
    </row>
    <row r="29" spans="1:64" ht="37.5" customHeight="1" x14ac:dyDescent="0.25">
      <c r="A29" s="26" t="s">
        <v>25</v>
      </c>
      <c r="B29" s="99" t="s">
        <v>98</v>
      </c>
      <c r="C29" s="99"/>
      <c r="D29" s="99"/>
      <c r="E29" s="33">
        <f t="shared" ref="E29:AJ29" si="34">SUM(E30:E30)</f>
        <v>3501.7</v>
      </c>
      <c r="F29" s="33">
        <f t="shared" si="34"/>
        <v>0</v>
      </c>
      <c r="G29" s="33">
        <f t="shared" si="34"/>
        <v>0</v>
      </c>
      <c r="H29" s="33">
        <f t="shared" si="34"/>
        <v>3501.7</v>
      </c>
      <c r="I29" s="33">
        <f t="shared" si="34"/>
        <v>0</v>
      </c>
      <c r="J29" s="33">
        <f t="shared" si="34"/>
        <v>0</v>
      </c>
      <c r="K29" s="33">
        <f t="shared" si="34"/>
        <v>0</v>
      </c>
      <c r="L29" s="33">
        <f t="shared" si="34"/>
        <v>0</v>
      </c>
      <c r="M29" s="33">
        <f t="shared" si="34"/>
        <v>0</v>
      </c>
      <c r="N29" s="33">
        <f t="shared" si="34"/>
        <v>0</v>
      </c>
      <c r="O29" s="33">
        <f t="shared" si="34"/>
        <v>3501.7</v>
      </c>
      <c r="P29" s="33">
        <f t="shared" si="34"/>
        <v>0</v>
      </c>
      <c r="Q29" s="33">
        <f t="shared" si="34"/>
        <v>0</v>
      </c>
      <c r="R29" s="33">
        <f t="shared" si="34"/>
        <v>3501.7</v>
      </c>
      <c r="S29" s="33">
        <f t="shared" si="34"/>
        <v>0</v>
      </c>
      <c r="T29" s="33">
        <f t="shared" si="34"/>
        <v>0</v>
      </c>
      <c r="U29" s="33">
        <f t="shared" si="34"/>
        <v>0</v>
      </c>
      <c r="V29" s="33">
        <f t="shared" si="34"/>
        <v>0</v>
      </c>
      <c r="W29" s="33">
        <f t="shared" si="34"/>
        <v>0</v>
      </c>
      <c r="X29" s="33">
        <f t="shared" si="34"/>
        <v>0</v>
      </c>
      <c r="Y29" s="33">
        <f t="shared" si="34"/>
        <v>0</v>
      </c>
      <c r="Z29" s="33">
        <f t="shared" si="34"/>
        <v>0</v>
      </c>
      <c r="AA29" s="33">
        <f t="shared" si="34"/>
        <v>0</v>
      </c>
      <c r="AB29" s="33">
        <f t="shared" si="34"/>
        <v>0</v>
      </c>
      <c r="AC29" s="33">
        <f t="shared" si="34"/>
        <v>0</v>
      </c>
      <c r="AD29" s="33">
        <f t="shared" si="34"/>
        <v>0</v>
      </c>
      <c r="AE29" s="33">
        <f t="shared" si="34"/>
        <v>0</v>
      </c>
      <c r="AF29" s="33">
        <f t="shared" si="34"/>
        <v>0</v>
      </c>
      <c r="AG29" s="33">
        <f t="shared" si="34"/>
        <v>0</v>
      </c>
      <c r="AH29" s="33">
        <f t="shared" si="34"/>
        <v>0</v>
      </c>
      <c r="AI29" s="33">
        <f t="shared" si="34"/>
        <v>0</v>
      </c>
      <c r="AJ29" s="33">
        <f t="shared" si="34"/>
        <v>0</v>
      </c>
      <c r="AK29" s="33">
        <f t="shared" ref="AK29:BL29" si="35">SUM(AK30:AK30)</f>
        <v>0</v>
      </c>
      <c r="AL29" s="33">
        <f t="shared" si="35"/>
        <v>0</v>
      </c>
      <c r="AM29" s="33">
        <f t="shared" si="35"/>
        <v>0</v>
      </c>
      <c r="AN29" s="33">
        <f t="shared" si="35"/>
        <v>0</v>
      </c>
      <c r="AO29" s="33">
        <f t="shared" si="35"/>
        <v>0</v>
      </c>
      <c r="AP29" s="33">
        <f t="shared" si="35"/>
        <v>0</v>
      </c>
      <c r="AQ29" s="33">
        <f t="shared" si="35"/>
        <v>0</v>
      </c>
      <c r="AR29" s="33">
        <f t="shared" si="35"/>
        <v>0</v>
      </c>
      <c r="AS29" s="33">
        <f t="shared" si="35"/>
        <v>0</v>
      </c>
      <c r="AT29" s="33">
        <f t="shared" si="35"/>
        <v>0</v>
      </c>
      <c r="AU29" s="33">
        <f t="shared" si="35"/>
        <v>0</v>
      </c>
      <c r="AV29" s="33">
        <f t="shared" si="35"/>
        <v>0</v>
      </c>
      <c r="AW29" s="33">
        <f t="shared" si="35"/>
        <v>0</v>
      </c>
      <c r="AX29" s="33">
        <f t="shared" si="35"/>
        <v>0</v>
      </c>
      <c r="AY29" s="33">
        <f t="shared" si="35"/>
        <v>0</v>
      </c>
      <c r="AZ29" s="33">
        <f t="shared" si="35"/>
        <v>0</v>
      </c>
      <c r="BA29" s="33">
        <f t="shared" si="35"/>
        <v>0</v>
      </c>
      <c r="BB29" s="33">
        <f t="shared" si="35"/>
        <v>0</v>
      </c>
      <c r="BC29" s="33">
        <f t="shared" si="35"/>
        <v>0</v>
      </c>
      <c r="BD29" s="33">
        <f t="shared" si="35"/>
        <v>0</v>
      </c>
      <c r="BE29" s="33">
        <f t="shared" si="35"/>
        <v>0</v>
      </c>
      <c r="BF29" s="33">
        <f t="shared" si="35"/>
        <v>0</v>
      </c>
      <c r="BG29" s="33">
        <f t="shared" si="35"/>
        <v>0</v>
      </c>
      <c r="BH29" s="33">
        <f t="shared" si="35"/>
        <v>0</v>
      </c>
      <c r="BI29" s="33">
        <f t="shared" si="35"/>
        <v>0</v>
      </c>
      <c r="BJ29" s="33">
        <f t="shared" si="35"/>
        <v>0</v>
      </c>
      <c r="BK29" s="33">
        <f t="shared" si="35"/>
        <v>0</v>
      </c>
      <c r="BL29" s="33">
        <f t="shared" si="35"/>
        <v>0</v>
      </c>
    </row>
    <row r="30" spans="1:64" ht="65.25" customHeight="1" x14ac:dyDescent="0.25">
      <c r="A30" s="26" t="s">
        <v>33</v>
      </c>
      <c r="B30" s="32" t="s">
        <v>99</v>
      </c>
      <c r="C30" s="28" t="s">
        <v>24</v>
      </c>
      <c r="D30" s="28" t="s">
        <v>56</v>
      </c>
      <c r="E30" s="29">
        <f t="shared" ref="E30" si="36">J30+O30+T30+Y30+AD30+AI30+AN30+AS30+AX30</f>
        <v>3501.7</v>
      </c>
      <c r="F30" s="29">
        <f t="shared" ref="F30" si="37">K30+P30+U30+Z30+AE30+AJ30+AO30+AT30+AY30</f>
        <v>0</v>
      </c>
      <c r="G30" s="29">
        <f t="shared" ref="G30" si="38">L30+Q30+V30+AA30+AF30+AK30+AP30+AU30+AZ30</f>
        <v>0</v>
      </c>
      <c r="H30" s="29">
        <f t="shared" ref="H30" si="39">M30+R30+W30+AB30+AG30+AL30+AQ30+AV30+BA30</f>
        <v>3501.7</v>
      </c>
      <c r="I30" s="29">
        <f t="shared" ref="I30" si="40">N30+S30+X30+AC30+AH30+AM30+AR30+AW30+BB30</f>
        <v>0</v>
      </c>
      <c r="J30" s="31">
        <f>M30</f>
        <v>0</v>
      </c>
      <c r="K30" s="34">
        <v>0</v>
      </c>
      <c r="L30" s="34">
        <v>0</v>
      </c>
      <c r="M30" s="31">
        <v>0</v>
      </c>
      <c r="N30" s="34">
        <v>0</v>
      </c>
      <c r="O30" s="30">
        <f t="shared" si="24"/>
        <v>3501.7</v>
      </c>
      <c r="P30" s="34">
        <v>0</v>
      </c>
      <c r="Q30" s="34">
        <v>0</v>
      </c>
      <c r="R30" s="35">
        <v>3501.7</v>
      </c>
      <c r="S30" s="34">
        <v>0</v>
      </c>
      <c r="T30" s="31">
        <f>W30</f>
        <v>0</v>
      </c>
      <c r="U30" s="34">
        <v>0</v>
      </c>
      <c r="V30" s="34">
        <v>0</v>
      </c>
      <c r="W30" s="31">
        <v>0</v>
      </c>
      <c r="X30" s="31">
        <v>0</v>
      </c>
      <c r="Y30" s="31">
        <f t="shared" si="26"/>
        <v>0</v>
      </c>
      <c r="Z30" s="34">
        <v>0</v>
      </c>
      <c r="AA30" s="34">
        <v>0</v>
      </c>
      <c r="AB30" s="34">
        <v>0</v>
      </c>
      <c r="AC30" s="34">
        <v>0</v>
      </c>
      <c r="AD30" s="31">
        <f t="shared" ref="AD30" si="41">AG30</f>
        <v>0</v>
      </c>
      <c r="AE30" s="34">
        <v>0</v>
      </c>
      <c r="AF30" s="34">
        <v>0</v>
      </c>
      <c r="AG30" s="34">
        <v>0</v>
      </c>
      <c r="AH30" s="34">
        <v>0</v>
      </c>
      <c r="AI30" s="31">
        <f t="shared" ref="AI30" si="42">AL30</f>
        <v>0</v>
      </c>
      <c r="AJ30" s="34">
        <v>0</v>
      </c>
      <c r="AK30" s="34">
        <v>0</v>
      </c>
      <c r="AL30" s="34">
        <v>0</v>
      </c>
      <c r="AM30" s="34">
        <v>0</v>
      </c>
      <c r="AN30" s="31">
        <f t="shared" ref="AN30" si="43">AQ30</f>
        <v>0</v>
      </c>
      <c r="AO30" s="34">
        <v>0</v>
      </c>
      <c r="AP30" s="34">
        <v>0</v>
      </c>
      <c r="AQ30" s="34">
        <v>0</v>
      </c>
      <c r="AR30" s="34">
        <v>0</v>
      </c>
      <c r="AS30" s="31">
        <f t="shared" ref="AS30" si="44">AV30</f>
        <v>0</v>
      </c>
      <c r="AT30" s="34">
        <v>0</v>
      </c>
      <c r="AU30" s="34">
        <v>0</v>
      </c>
      <c r="AV30" s="34">
        <v>0</v>
      </c>
      <c r="AW30" s="34">
        <v>0</v>
      </c>
      <c r="AX30" s="31">
        <f t="shared" ref="AX30" si="45">BA30</f>
        <v>0</v>
      </c>
      <c r="AY30" s="34">
        <v>0</v>
      </c>
      <c r="AZ30" s="34">
        <v>0</v>
      </c>
      <c r="BA30" s="34">
        <v>0</v>
      </c>
      <c r="BB30" s="34">
        <v>0</v>
      </c>
      <c r="BC30" s="31">
        <f t="shared" ref="BC30" si="46">BF30</f>
        <v>0</v>
      </c>
      <c r="BD30" s="34">
        <v>0</v>
      </c>
      <c r="BE30" s="34">
        <v>0</v>
      </c>
      <c r="BF30" s="34">
        <v>0</v>
      </c>
      <c r="BG30" s="34">
        <v>0</v>
      </c>
      <c r="BH30" s="31">
        <f t="shared" ref="BH30" si="47">BK30</f>
        <v>0</v>
      </c>
      <c r="BI30" s="34">
        <v>0</v>
      </c>
      <c r="BJ30" s="34">
        <v>0</v>
      </c>
      <c r="BK30" s="34">
        <v>0</v>
      </c>
      <c r="BL30" s="34">
        <v>0</v>
      </c>
    </row>
    <row r="31" spans="1:64" ht="32.25" customHeight="1" x14ac:dyDescent="0.25">
      <c r="A31" s="26" t="s">
        <v>61</v>
      </c>
      <c r="B31" s="99" t="s">
        <v>148</v>
      </c>
      <c r="C31" s="99"/>
      <c r="D31" s="99"/>
      <c r="E31" s="33">
        <f>E32+E34</f>
        <v>515342.4</v>
      </c>
      <c r="F31" s="33">
        <f t="shared" ref="F31:BL31" si="48">F32+F34</f>
        <v>0</v>
      </c>
      <c r="G31" s="33">
        <f t="shared" si="48"/>
        <v>0</v>
      </c>
      <c r="H31" s="33">
        <f t="shared" si="48"/>
        <v>515342.4</v>
      </c>
      <c r="I31" s="33">
        <f t="shared" si="48"/>
        <v>0</v>
      </c>
      <c r="J31" s="33">
        <f t="shared" si="48"/>
        <v>36479.300000000003</v>
      </c>
      <c r="K31" s="33">
        <f t="shared" si="48"/>
        <v>0</v>
      </c>
      <c r="L31" s="33">
        <f t="shared" si="48"/>
        <v>0</v>
      </c>
      <c r="M31" s="33">
        <f t="shared" si="48"/>
        <v>36479.300000000003</v>
      </c>
      <c r="N31" s="33">
        <f t="shared" si="48"/>
        <v>0</v>
      </c>
      <c r="O31" s="33">
        <f t="shared" si="48"/>
        <v>78275.799999999988</v>
      </c>
      <c r="P31" s="33">
        <f t="shared" si="48"/>
        <v>0</v>
      </c>
      <c r="Q31" s="33">
        <f t="shared" si="48"/>
        <v>0</v>
      </c>
      <c r="R31" s="33">
        <f t="shared" si="48"/>
        <v>78275.799999999988</v>
      </c>
      <c r="S31" s="33">
        <f t="shared" si="48"/>
        <v>0</v>
      </c>
      <c r="T31" s="33">
        <f t="shared" si="48"/>
        <v>61664.999999999993</v>
      </c>
      <c r="U31" s="33">
        <f t="shared" si="48"/>
        <v>0</v>
      </c>
      <c r="V31" s="33">
        <f t="shared" si="48"/>
        <v>0</v>
      </c>
      <c r="W31" s="33">
        <f t="shared" si="48"/>
        <v>61664.999999999993</v>
      </c>
      <c r="X31" s="33">
        <f t="shared" si="48"/>
        <v>0</v>
      </c>
      <c r="Y31" s="33">
        <f t="shared" si="48"/>
        <v>68610.600000000006</v>
      </c>
      <c r="Z31" s="33">
        <f t="shared" si="48"/>
        <v>0</v>
      </c>
      <c r="AA31" s="33">
        <f t="shared" si="48"/>
        <v>0</v>
      </c>
      <c r="AB31" s="33">
        <f t="shared" si="48"/>
        <v>68610.600000000006</v>
      </c>
      <c r="AC31" s="33">
        <f t="shared" si="48"/>
        <v>0</v>
      </c>
      <c r="AD31" s="33">
        <f t="shared" si="48"/>
        <v>65556.3</v>
      </c>
      <c r="AE31" s="33">
        <f t="shared" si="48"/>
        <v>0</v>
      </c>
      <c r="AF31" s="33">
        <f t="shared" si="48"/>
        <v>0</v>
      </c>
      <c r="AG31" s="33">
        <f t="shared" si="48"/>
        <v>65556.3</v>
      </c>
      <c r="AH31" s="33">
        <f t="shared" si="48"/>
        <v>0</v>
      </c>
      <c r="AI31" s="33">
        <f t="shared" si="48"/>
        <v>66000.399999999994</v>
      </c>
      <c r="AJ31" s="33">
        <f t="shared" si="48"/>
        <v>0</v>
      </c>
      <c r="AK31" s="33">
        <f t="shared" si="48"/>
        <v>0</v>
      </c>
      <c r="AL31" s="33">
        <f>AL32+AL34</f>
        <v>66000.399999999994</v>
      </c>
      <c r="AM31" s="33">
        <f t="shared" si="48"/>
        <v>0</v>
      </c>
      <c r="AN31" s="33">
        <f t="shared" si="48"/>
        <v>68222.100000000006</v>
      </c>
      <c r="AO31" s="33">
        <f t="shared" si="48"/>
        <v>0</v>
      </c>
      <c r="AP31" s="33">
        <f t="shared" si="48"/>
        <v>0</v>
      </c>
      <c r="AQ31" s="33">
        <f t="shared" si="48"/>
        <v>68222.100000000006</v>
      </c>
      <c r="AR31" s="33">
        <f t="shared" si="48"/>
        <v>0</v>
      </c>
      <c r="AS31" s="33">
        <f t="shared" si="48"/>
        <v>70532.899999999994</v>
      </c>
      <c r="AT31" s="33">
        <f t="shared" si="48"/>
        <v>0</v>
      </c>
      <c r="AU31" s="33">
        <f t="shared" si="48"/>
        <v>0</v>
      </c>
      <c r="AV31" s="36">
        <f>AV32+AV34</f>
        <v>70532.899999999994</v>
      </c>
      <c r="AW31" s="33">
        <f t="shared" si="48"/>
        <v>0</v>
      </c>
      <c r="AX31" s="33">
        <f t="shared" si="48"/>
        <v>0</v>
      </c>
      <c r="AY31" s="33">
        <f t="shared" si="48"/>
        <v>0</v>
      </c>
      <c r="AZ31" s="33">
        <f t="shared" si="48"/>
        <v>0</v>
      </c>
      <c r="BA31" s="33">
        <f t="shared" si="48"/>
        <v>0</v>
      </c>
      <c r="BB31" s="33">
        <f t="shared" si="48"/>
        <v>0</v>
      </c>
      <c r="BC31" s="33">
        <f t="shared" si="48"/>
        <v>0</v>
      </c>
      <c r="BD31" s="33">
        <f t="shared" si="48"/>
        <v>0</v>
      </c>
      <c r="BE31" s="33">
        <f t="shared" si="48"/>
        <v>0</v>
      </c>
      <c r="BF31" s="33">
        <f t="shared" si="48"/>
        <v>0</v>
      </c>
      <c r="BG31" s="33">
        <f t="shared" si="48"/>
        <v>0</v>
      </c>
      <c r="BH31" s="33">
        <f t="shared" si="48"/>
        <v>0</v>
      </c>
      <c r="BI31" s="33">
        <f t="shared" si="48"/>
        <v>0</v>
      </c>
      <c r="BJ31" s="33">
        <f t="shared" si="48"/>
        <v>0</v>
      </c>
      <c r="BK31" s="33">
        <f t="shared" si="48"/>
        <v>0</v>
      </c>
      <c r="BL31" s="33">
        <f t="shared" si="48"/>
        <v>0</v>
      </c>
    </row>
    <row r="32" spans="1:64" ht="32.25" customHeight="1" x14ac:dyDescent="0.25">
      <c r="A32" s="26" t="s">
        <v>62</v>
      </c>
      <c r="B32" s="96" t="s">
        <v>134</v>
      </c>
      <c r="C32" s="97"/>
      <c r="D32" s="98"/>
      <c r="E32" s="33">
        <f>E33</f>
        <v>108554.5</v>
      </c>
      <c r="F32" s="33">
        <f t="shared" ref="F32:BL32" si="49">F33</f>
        <v>0</v>
      </c>
      <c r="G32" s="33">
        <f t="shared" si="49"/>
        <v>0</v>
      </c>
      <c r="H32" s="33">
        <f t="shared" si="49"/>
        <v>108554.5</v>
      </c>
      <c r="I32" s="33">
        <f t="shared" si="49"/>
        <v>0</v>
      </c>
      <c r="J32" s="33">
        <f t="shared" si="49"/>
        <v>29722.800000000003</v>
      </c>
      <c r="K32" s="33">
        <f t="shared" si="49"/>
        <v>0</v>
      </c>
      <c r="L32" s="33">
        <f t="shared" si="49"/>
        <v>0</v>
      </c>
      <c r="M32" s="33">
        <f t="shared" si="49"/>
        <v>29722.800000000003</v>
      </c>
      <c r="N32" s="33">
        <f t="shared" si="49"/>
        <v>0</v>
      </c>
      <c r="O32" s="36">
        <f>R32</f>
        <v>13770.9</v>
      </c>
      <c r="P32" s="33">
        <f t="shared" si="49"/>
        <v>0</v>
      </c>
      <c r="Q32" s="33">
        <f t="shared" si="49"/>
        <v>0</v>
      </c>
      <c r="R32" s="33">
        <f t="shared" si="49"/>
        <v>13770.9</v>
      </c>
      <c r="S32" s="33">
        <f t="shared" si="49"/>
        <v>0</v>
      </c>
      <c r="T32" s="33">
        <f t="shared" si="49"/>
        <v>13101.6</v>
      </c>
      <c r="U32" s="33">
        <f t="shared" si="49"/>
        <v>0</v>
      </c>
      <c r="V32" s="33">
        <f t="shared" si="49"/>
        <v>0</v>
      </c>
      <c r="W32" s="33">
        <f t="shared" si="49"/>
        <v>13101.6</v>
      </c>
      <c r="X32" s="33">
        <f t="shared" si="49"/>
        <v>0</v>
      </c>
      <c r="Y32" s="33">
        <f t="shared" si="49"/>
        <v>10418.200000000001</v>
      </c>
      <c r="Z32" s="33">
        <f t="shared" si="49"/>
        <v>0</v>
      </c>
      <c r="AA32" s="33">
        <f t="shared" si="49"/>
        <v>0</v>
      </c>
      <c r="AB32" s="33">
        <f t="shared" si="49"/>
        <v>10418.200000000001</v>
      </c>
      <c r="AC32" s="33">
        <f t="shared" si="49"/>
        <v>0</v>
      </c>
      <c r="AD32" s="33">
        <f t="shared" si="49"/>
        <v>10152</v>
      </c>
      <c r="AE32" s="33">
        <f t="shared" si="49"/>
        <v>0</v>
      </c>
      <c r="AF32" s="33">
        <f t="shared" si="49"/>
        <v>0</v>
      </c>
      <c r="AG32" s="33">
        <f t="shared" si="49"/>
        <v>10152</v>
      </c>
      <c r="AH32" s="33">
        <f t="shared" si="49"/>
        <v>0</v>
      </c>
      <c r="AI32" s="33">
        <f t="shared" si="49"/>
        <v>10463</v>
      </c>
      <c r="AJ32" s="33">
        <f t="shared" si="49"/>
        <v>0</v>
      </c>
      <c r="AK32" s="33">
        <f t="shared" si="49"/>
        <v>0</v>
      </c>
      <c r="AL32" s="33">
        <f t="shared" si="49"/>
        <v>10463</v>
      </c>
      <c r="AM32" s="33">
        <f t="shared" si="49"/>
        <v>0</v>
      </c>
      <c r="AN32" s="33">
        <f t="shared" si="49"/>
        <v>10463</v>
      </c>
      <c r="AO32" s="33">
        <f t="shared" si="49"/>
        <v>0</v>
      </c>
      <c r="AP32" s="33">
        <f t="shared" si="49"/>
        <v>0</v>
      </c>
      <c r="AQ32" s="33">
        <f t="shared" si="49"/>
        <v>10463</v>
      </c>
      <c r="AR32" s="33">
        <f t="shared" si="49"/>
        <v>0</v>
      </c>
      <c r="AS32" s="33">
        <f t="shared" si="49"/>
        <v>10463</v>
      </c>
      <c r="AT32" s="33">
        <f t="shared" si="49"/>
        <v>0</v>
      </c>
      <c r="AU32" s="33">
        <f t="shared" si="49"/>
        <v>0</v>
      </c>
      <c r="AV32" s="36">
        <f t="shared" si="49"/>
        <v>10463</v>
      </c>
      <c r="AW32" s="33">
        <f t="shared" si="49"/>
        <v>0</v>
      </c>
      <c r="AX32" s="33">
        <f t="shared" si="49"/>
        <v>0</v>
      </c>
      <c r="AY32" s="33">
        <f t="shared" si="49"/>
        <v>0</v>
      </c>
      <c r="AZ32" s="33">
        <f t="shared" si="49"/>
        <v>0</v>
      </c>
      <c r="BA32" s="33">
        <f t="shared" si="49"/>
        <v>0</v>
      </c>
      <c r="BB32" s="33">
        <f t="shared" si="49"/>
        <v>0</v>
      </c>
      <c r="BC32" s="33">
        <f t="shared" si="49"/>
        <v>0</v>
      </c>
      <c r="BD32" s="33">
        <f t="shared" si="49"/>
        <v>0</v>
      </c>
      <c r="BE32" s="33">
        <f t="shared" si="49"/>
        <v>0</v>
      </c>
      <c r="BF32" s="33">
        <f t="shared" si="49"/>
        <v>0</v>
      </c>
      <c r="BG32" s="33">
        <f t="shared" si="49"/>
        <v>0</v>
      </c>
      <c r="BH32" s="33">
        <f t="shared" si="49"/>
        <v>0</v>
      </c>
      <c r="BI32" s="33">
        <f t="shared" si="49"/>
        <v>0</v>
      </c>
      <c r="BJ32" s="33">
        <f t="shared" si="49"/>
        <v>0</v>
      </c>
      <c r="BK32" s="33">
        <f t="shared" si="49"/>
        <v>0</v>
      </c>
      <c r="BL32" s="33">
        <f t="shared" si="49"/>
        <v>0</v>
      </c>
    </row>
    <row r="33" spans="1:64" ht="33" x14ac:dyDescent="0.25">
      <c r="A33" s="26" t="s">
        <v>135</v>
      </c>
      <c r="B33" s="27" t="s">
        <v>63</v>
      </c>
      <c r="C33" s="28" t="s">
        <v>24</v>
      </c>
      <c r="D33" s="28" t="s">
        <v>38</v>
      </c>
      <c r="E33" s="29">
        <f t="shared" ref="E33" si="50">J33+O33+T33+Y33+AD33+AI33+AN33+AS33+AX33</f>
        <v>108554.5</v>
      </c>
      <c r="F33" s="29">
        <f t="shared" ref="F33" si="51">K33+P33+U33+Z33+AE33+AJ33+AO33+AT33+AY33</f>
        <v>0</v>
      </c>
      <c r="G33" s="29">
        <f t="shared" ref="G33" si="52">L33+Q33+V33+AA33+AF33+AK33+AP33+AU33+AZ33</f>
        <v>0</v>
      </c>
      <c r="H33" s="29">
        <f t="shared" ref="H33:I33" si="53">M33+R33+W33+AB33+AG33+AL33+AQ33+AV33+BA33</f>
        <v>108554.5</v>
      </c>
      <c r="I33" s="29">
        <f t="shared" si="53"/>
        <v>0</v>
      </c>
      <c r="J33" s="30">
        <f>M33</f>
        <v>29722.800000000003</v>
      </c>
      <c r="K33" s="34">
        <v>0</v>
      </c>
      <c r="L33" s="34">
        <v>0</v>
      </c>
      <c r="M33" s="30">
        <f>3509.9+10476.1+7060.9+3484.4+2201.2+2990.3</f>
        <v>29722.800000000003</v>
      </c>
      <c r="N33" s="34">
        <v>0</v>
      </c>
      <c r="O33" s="30">
        <f>R33</f>
        <v>13770.9</v>
      </c>
      <c r="P33" s="34">
        <v>0</v>
      </c>
      <c r="Q33" s="34">
        <v>0</v>
      </c>
      <c r="R33" s="35">
        <v>13770.9</v>
      </c>
      <c r="S33" s="34">
        <v>0</v>
      </c>
      <c r="T33" s="31">
        <f>W33</f>
        <v>13101.6</v>
      </c>
      <c r="U33" s="34">
        <v>0</v>
      </c>
      <c r="V33" s="34">
        <v>0</v>
      </c>
      <c r="W33" s="31">
        <f>13770.9-669.3</f>
        <v>13101.6</v>
      </c>
      <c r="X33" s="23"/>
      <c r="Y33" s="31">
        <f t="shared" ref="Y33" si="54">AB33</f>
        <v>10418.200000000001</v>
      </c>
      <c r="Z33" s="34">
        <v>0</v>
      </c>
      <c r="AA33" s="34">
        <v>0</v>
      </c>
      <c r="AB33" s="35">
        <f>11638.2-1220</f>
        <v>10418.200000000001</v>
      </c>
      <c r="AC33" s="34">
        <v>0</v>
      </c>
      <c r="AD33" s="31">
        <f t="shared" ref="AD33" si="55">AG33</f>
        <v>10152</v>
      </c>
      <c r="AE33" s="34">
        <v>0</v>
      </c>
      <c r="AF33" s="34">
        <v>0</v>
      </c>
      <c r="AG33" s="35">
        <v>10152</v>
      </c>
      <c r="AH33" s="34">
        <v>0</v>
      </c>
      <c r="AI33" s="31">
        <f t="shared" ref="AI33" si="56">AL33</f>
        <v>10463</v>
      </c>
      <c r="AJ33" s="34">
        <v>0</v>
      </c>
      <c r="AK33" s="34">
        <v>0</v>
      </c>
      <c r="AL33" s="35">
        <f>10152+311</f>
        <v>10463</v>
      </c>
      <c r="AM33" s="34">
        <v>0</v>
      </c>
      <c r="AN33" s="31">
        <f t="shared" ref="AN33" si="57">AQ33</f>
        <v>10463</v>
      </c>
      <c r="AO33" s="34">
        <v>0</v>
      </c>
      <c r="AP33" s="34">
        <v>0</v>
      </c>
      <c r="AQ33" s="35">
        <f>10152+311</f>
        <v>10463</v>
      </c>
      <c r="AR33" s="34">
        <v>0</v>
      </c>
      <c r="AS33" s="31">
        <f t="shared" ref="AS33" si="58">AV33</f>
        <v>10463</v>
      </c>
      <c r="AT33" s="34">
        <v>0</v>
      </c>
      <c r="AU33" s="34">
        <v>0</v>
      </c>
      <c r="AV33" s="30">
        <v>10463</v>
      </c>
      <c r="AW33" s="34">
        <v>0</v>
      </c>
      <c r="AX33" s="31">
        <f t="shared" ref="AX33" si="59">BA33</f>
        <v>0</v>
      </c>
      <c r="AY33" s="34">
        <v>0</v>
      </c>
      <c r="AZ33" s="34">
        <v>0</v>
      </c>
      <c r="BA33" s="34">
        <v>0</v>
      </c>
      <c r="BB33" s="34">
        <v>0</v>
      </c>
      <c r="BC33" s="31">
        <f t="shared" ref="BC33" si="60">BF33</f>
        <v>0</v>
      </c>
      <c r="BD33" s="34">
        <v>0</v>
      </c>
      <c r="BE33" s="34">
        <v>0</v>
      </c>
      <c r="BF33" s="34">
        <v>0</v>
      </c>
      <c r="BG33" s="34">
        <v>0</v>
      </c>
      <c r="BH33" s="31">
        <f t="shared" ref="BH33" si="61">BK33</f>
        <v>0</v>
      </c>
      <c r="BI33" s="34">
        <v>0</v>
      </c>
      <c r="BJ33" s="34">
        <v>0</v>
      </c>
      <c r="BK33" s="34">
        <v>0</v>
      </c>
      <c r="BL33" s="34">
        <v>0</v>
      </c>
    </row>
    <row r="34" spans="1:64" ht="32.25" customHeight="1" x14ac:dyDescent="0.25">
      <c r="A34" s="26" t="s">
        <v>136</v>
      </c>
      <c r="B34" s="96" t="s">
        <v>137</v>
      </c>
      <c r="C34" s="97"/>
      <c r="D34" s="98"/>
      <c r="E34" s="33">
        <f>E35</f>
        <v>406787.9</v>
      </c>
      <c r="F34" s="33">
        <f t="shared" ref="F34:BL34" si="62">F35</f>
        <v>0</v>
      </c>
      <c r="G34" s="33">
        <f t="shared" si="62"/>
        <v>0</v>
      </c>
      <c r="H34" s="33">
        <f t="shared" si="62"/>
        <v>406787.9</v>
      </c>
      <c r="I34" s="33">
        <f t="shared" si="62"/>
        <v>0</v>
      </c>
      <c r="J34" s="33">
        <f t="shared" si="62"/>
        <v>6756.5</v>
      </c>
      <c r="K34" s="33">
        <f t="shared" si="62"/>
        <v>0</v>
      </c>
      <c r="L34" s="33">
        <f t="shared" si="62"/>
        <v>0</v>
      </c>
      <c r="M34" s="33">
        <f t="shared" si="62"/>
        <v>6756.5</v>
      </c>
      <c r="N34" s="33">
        <f t="shared" si="62"/>
        <v>0</v>
      </c>
      <c r="O34" s="33">
        <f t="shared" si="62"/>
        <v>64504.899999999994</v>
      </c>
      <c r="P34" s="33">
        <f t="shared" si="62"/>
        <v>0</v>
      </c>
      <c r="Q34" s="33">
        <f t="shared" si="62"/>
        <v>0</v>
      </c>
      <c r="R34" s="33">
        <f t="shared" si="62"/>
        <v>64504.899999999994</v>
      </c>
      <c r="S34" s="33">
        <f t="shared" si="62"/>
        <v>0</v>
      </c>
      <c r="T34" s="33">
        <f t="shared" si="62"/>
        <v>48563.399999999994</v>
      </c>
      <c r="U34" s="33">
        <f t="shared" si="62"/>
        <v>0</v>
      </c>
      <c r="V34" s="33">
        <f t="shared" si="62"/>
        <v>0</v>
      </c>
      <c r="W34" s="33">
        <f t="shared" si="62"/>
        <v>48563.399999999994</v>
      </c>
      <c r="X34" s="33">
        <f t="shared" si="62"/>
        <v>0</v>
      </c>
      <c r="Y34" s="33">
        <f t="shared" si="62"/>
        <v>58192.4</v>
      </c>
      <c r="Z34" s="33">
        <f t="shared" si="62"/>
        <v>0</v>
      </c>
      <c r="AA34" s="33">
        <f t="shared" si="62"/>
        <v>0</v>
      </c>
      <c r="AB34" s="33">
        <f t="shared" si="62"/>
        <v>58192.4</v>
      </c>
      <c r="AC34" s="33">
        <f t="shared" si="62"/>
        <v>0</v>
      </c>
      <c r="AD34" s="33">
        <f t="shared" si="62"/>
        <v>55404.3</v>
      </c>
      <c r="AE34" s="33">
        <f t="shared" si="62"/>
        <v>0</v>
      </c>
      <c r="AF34" s="33">
        <f t="shared" si="62"/>
        <v>0</v>
      </c>
      <c r="AG34" s="33">
        <f t="shared" si="62"/>
        <v>55404.3</v>
      </c>
      <c r="AH34" s="33">
        <f t="shared" si="62"/>
        <v>0</v>
      </c>
      <c r="AI34" s="33">
        <f t="shared" si="62"/>
        <v>55537.399999999994</v>
      </c>
      <c r="AJ34" s="33">
        <f t="shared" si="62"/>
        <v>0</v>
      </c>
      <c r="AK34" s="33">
        <f t="shared" si="62"/>
        <v>0</v>
      </c>
      <c r="AL34" s="33">
        <f>AL35</f>
        <v>55537.399999999994</v>
      </c>
      <c r="AM34" s="33">
        <f t="shared" si="62"/>
        <v>0</v>
      </c>
      <c r="AN34" s="33">
        <f t="shared" si="62"/>
        <v>57759.100000000006</v>
      </c>
      <c r="AO34" s="33">
        <f t="shared" si="62"/>
        <v>0</v>
      </c>
      <c r="AP34" s="33">
        <f t="shared" si="62"/>
        <v>0</v>
      </c>
      <c r="AQ34" s="33">
        <f>AQ35</f>
        <v>57759.100000000006</v>
      </c>
      <c r="AR34" s="33">
        <f t="shared" si="62"/>
        <v>0</v>
      </c>
      <c r="AS34" s="33">
        <f t="shared" si="62"/>
        <v>60069.9</v>
      </c>
      <c r="AT34" s="33">
        <f t="shared" si="62"/>
        <v>0</v>
      </c>
      <c r="AU34" s="33">
        <f t="shared" si="62"/>
        <v>0</v>
      </c>
      <c r="AV34" s="36">
        <f t="shared" si="62"/>
        <v>60069.9</v>
      </c>
      <c r="AW34" s="33">
        <f t="shared" si="62"/>
        <v>0</v>
      </c>
      <c r="AX34" s="33">
        <f t="shared" si="62"/>
        <v>0</v>
      </c>
      <c r="AY34" s="33">
        <f t="shared" si="62"/>
        <v>0</v>
      </c>
      <c r="AZ34" s="33">
        <f t="shared" si="62"/>
        <v>0</v>
      </c>
      <c r="BA34" s="33">
        <f t="shared" si="62"/>
        <v>0</v>
      </c>
      <c r="BB34" s="33">
        <f t="shared" si="62"/>
        <v>0</v>
      </c>
      <c r="BC34" s="33">
        <f t="shared" si="62"/>
        <v>0</v>
      </c>
      <c r="BD34" s="33">
        <f t="shared" si="62"/>
        <v>0</v>
      </c>
      <c r="BE34" s="33">
        <f t="shared" si="62"/>
        <v>0</v>
      </c>
      <c r="BF34" s="33">
        <f t="shared" si="62"/>
        <v>0</v>
      </c>
      <c r="BG34" s="33">
        <f t="shared" si="62"/>
        <v>0</v>
      </c>
      <c r="BH34" s="33">
        <f t="shared" si="62"/>
        <v>0</v>
      </c>
      <c r="BI34" s="33">
        <f t="shared" si="62"/>
        <v>0</v>
      </c>
      <c r="BJ34" s="33">
        <f t="shared" si="62"/>
        <v>0</v>
      </c>
      <c r="BK34" s="33">
        <f t="shared" si="62"/>
        <v>0</v>
      </c>
      <c r="BL34" s="33">
        <f t="shared" si="62"/>
        <v>0</v>
      </c>
    </row>
    <row r="35" spans="1:64" ht="115.5" x14ac:dyDescent="0.25">
      <c r="A35" s="26" t="s">
        <v>138</v>
      </c>
      <c r="B35" s="27" t="s">
        <v>325</v>
      </c>
      <c r="C35" s="28" t="s">
        <v>24</v>
      </c>
      <c r="D35" s="28" t="s">
        <v>139</v>
      </c>
      <c r="E35" s="29">
        <f t="shared" ref="E35" si="63">J35+O35+T35+Y35+AD35+AI35+AN35+AS35+AX35</f>
        <v>406787.9</v>
      </c>
      <c r="F35" s="29">
        <f t="shared" ref="F35" si="64">K35+P35+U35+Z35+AE35+AJ35+AO35+AT35+AY35</f>
        <v>0</v>
      </c>
      <c r="G35" s="29">
        <f t="shared" ref="G35" si="65">L35+Q35+V35+AA35+AF35+AK35+AP35+AU35+AZ35</f>
        <v>0</v>
      </c>
      <c r="H35" s="29">
        <f t="shared" ref="H35" si="66">M35+R35+W35+AB35+AG35+AL35+AQ35+AV35+BA35</f>
        <v>406787.9</v>
      </c>
      <c r="I35" s="29">
        <f t="shared" ref="I35" si="67">N35+S35+X35+AC35+AH35+AM35+AR35+AW35+BB35</f>
        <v>0</v>
      </c>
      <c r="J35" s="30">
        <f>M35</f>
        <v>6756.5</v>
      </c>
      <c r="K35" s="34">
        <v>0</v>
      </c>
      <c r="L35" s="34">
        <v>0</v>
      </c>
      <c r="M35" s="30">
        <f>6756.5</f>
        <v>6756.5</v>
      </c>
      <c r="N35" s="34">
        <v>0</v>
      </c>
      <c r="O35" s="30">
        <f>R35</f>
        <v>64504.899999999994</v>
      </c>
      <c r="P35" s="34">
        <v>0</v>
      </c>
      <c r="Q35" s="34">
        <v>0</v>
      </c>
      <c r="R35" s="35">
        <f>19713.6+56156.8-11365.5</f>
        <v>64504.899999999994</v>
      </c>
      <c r="S35" s="34">
        <v>0</v>
      </c>
      <c r="T35" s="30">
        <f>W35</f>
        <v>48563.399999999994</v>
      </c>
      <c r="U35" s="34">
        <v>0</v>
      </c>
      <c r="V35" s="34">
        <v>0</v>
      </c>
      <c r="W35" s="31">
        <f>63115.6-14552.2</f>
        <v>48563.399999999994</v>
      </c>
      <c r="X35" s="23"/>
      <c r="Y35" s="31">
        <f t="shared" ref="Y35" si="68">AB35</f>
        <v>58192.4</v>
      </c>
      <c r="Z35" s="34">
        <v>0</v>
      </c>
      <c r="AA35" s="34">
        <v>0</v>
      </c>
      <c r="AB35" s="35">
        <f>61363.8-3171.4</f>
        <v>58192.4</v>
      </c>
      <c r="AC35" s="34">
        <v>0</v>
      </c>
      <c r="AD35" s="31">
        <f t="shared" ref="AD35" si="69">AG35</f>
        <v>55404.3</v>
      </c>
      <c r="AE35" s="34">
        <v>0</v>
      </c>
      <c r="AF35" s="34">
        <v>0</v>
      </c>
      <c r="AG35" s="35">
        <v>55404.3</v>
      </c>
      <c r="AH35" s="34">
        <v>0</v>
      </c>
      <c r="AI35" s="31">
        <f t="shared" ref="AI35" si="70">AL35</f>
        <v>55537.399999999994</v>
      </c>
      <c r="AJ35" s="34">
        <v>0</v>
      </c>
      <c r="AK35" s="34">
        <v>0</v>
      </c>
      <c r="AL35" s="35">
        <f>46130.6+9406.8</f>
        <v>55537.399999999994</v>
      </c>
      <c r="AM35" s="34">
        <v>0</v>
      </c>
      <c r="AN35" s="31">
        <f t="shared" ref="AN35" si="71">AQ35</f>
        <v>57759.100000000006</v>
      </c>
      <c r="AO35" s="34">
        <v>0</v>
      </c>
      <c r="AP35" s="34">
        <v>0</v>
      </c>
      <c r="AQ35" s="35">
        <f>47977.3+9781.8</f>
        <v>57759.100000000006</v>
      </c>
      <c r="AR35" s="34">
        <v>0</v>
      </c>
      <c r="AS35" s="31">
        <f t="shared" ref="AS35" si="72">AV35</f>
        <v>60069.9</v>
      </c>
      <c r="AT35" s="34">
        <v>0</v>
      </c>
      <c r="AU35" s="34">
        <v>0</v>
      </c>
      <c r="AV35" s="30">
        <v>60069.9</v>
      </c>
      <c r="AW35" s="34">
        <v>0</v>
      </c>
      <c r="AX35" s="31">
        <f t="shared" ref="AX35" si="73">BA35</f>
        <v>0</v>
      </c>
      <c r="AY35" s="34">
        <v>0</v>
      </c>
      <c r="AZ35" s="34">
        <v>0</v>
      </c>
      <c r="BA35" s="34">
        <v>0</v>
      </c>
      <c r="BB35" s="34">
        <v>0</v>
      </c>
      <c r="BC35" s="31">
        <f t="shared" ref="BC35" si="74">BF35</f>
        <v>0</v>
      </c>
      <c r="BD35" s="34">
        <v>0</v>
      </c>
      <c r="BE35" s="34">
        <v>0</v>
      </c>
      <c r="BF35" s="34">
        <v>0</v>
      </c>
      <c r="BG35" s="34">
        <v>0</v>
      </c>
      <c r="BH35" s="31">
        <f t="shared" ref="BH35" si="75">BK35</f>
        <v>0</v>
      </c>
      <c r="BI35" s="34">
        <v>0</v>
      </c>
      <c r="BJ35" s="34">
        <v>0</v>
      </c>
      <c r="BK35" s="34">
        <v>0</v>
      </c>
      <c r="BL35" s="34">
        <v>0</v>
      </c>
    </row>
    <row r="36" spans="1:64" ht="69" customHeight="1" x14ac:dyDescent="0.25">
      <c r="A36" s="26" t="s">
        <v>64</v>
      </c>
      <c r="B36" s="111" t="s">
        <v>67</v>
      </c>
      <c r="C36" s="112"/>
      <c r="D36" s="113"/>
      <c r="E36" s="33">
        <f t="shared" ref="E36:AJ36" si="76">E37+E74+E86</f>
        <v>156114.79999999996</v>
      </c>
      <c r="F36" s="33">
        <f t="shared" si="76"/>
        <v>0</v>
      </c>
      <c r="G36" s="33">
        <f t="shared" si="76"/>
        <v>85653.9</v>
      </c>
      <c r="H36" s="33">
        <f t="shared" si="76"/>
        <v>70321.2</v>
      </c>
      <c r="I36" s="33">
        <f t="shared" si="76"/>
        <v>139.69999999999999</v>
      </c>
      <c r="J36" s="33">
        <f t="shared" si="76"/>
        <v>17049.099999999999</v>
      </c>
      <c r="K36" s="33">
        <f t="shared" si="76"/>
        <v>0</v>
      </c>
      <c r="L36" s="33">
        <f t="shared" si="76"/>
        <v>0</v>
      </c>
      <c r="M36" s="33">
        <f t="shared" si="76"/>
        <v>16921.100000000002</v>
      </c>
      <c r="N36" s="33">
        <f t="shared" si="76"/>
        <v>127.99999999999999</v>
      </c>
      <c r="O36" s="33">
        <f t="shared" si="76"/>
        <v>14047.5</v>
      </c>
      <c r="P36" s="33">
        <f t="shared" si="76"/>
        <v>0</v>
      </c>
      <c r="Q36" s="33">
        <f t="shared" si="76"/>
        <v>0</v>
      </c>
      <c r="R36" s="33">
        <f t="shared" si="76"/>
        <v>14047.5</v>
      </c>
      <c r="S36" s="33">
        <f t="shared" si="76"/>
        <v>0</v>
      </c>
      <c r="T36" s="33">
        <f t="shared" si="76"/>
        <v>59060.699999999983</v>
      </c>
      <c r="U36" s="33">
        <f t="shared" si="76"/>
        <v>0</v>
      </c>
      <c r="V36" s="33">
        <f t="shared" si="76"/>
        <v>38599</v>
      </c>
      <c r="W36" s="33">
        <f t="shared" si="76"/>
        <v>20461.7</v>
      </c>
      <c r="X36" s="33">
        <f t="shared" si="76"/>
        <v>0</v>
      </c>
      <c r="Y36" s="33">
        <f t="shared" si="76"/>
        <v>56992</v>
      </c>
      <c r="Z36" s="33">
        <f t="shared" si="76"/>
        <v>0</v>
      </c>
      <c r="AA36" s="33">
        <f t="shared" si="76"/>
        <v>47054.899999999994</v>
      </c>
      <c r="AB36" s="33">
        <f t="shared" si="76"/>
        <v>9937.0999999999985</v>
      </c>
      <c r="AC36" s="33">
        <f t="shared" si="76"/>
        <v>0</v>
      </c>
      <c r="AD36" s="33">
        <f t="shared" si="76"/>
        <v>8965.5</v>
      </c>
      <c r="AE36" s="33">
        <f t="shared" si="76"/>
        <v>0</v>
      </c>
      <c r="AF36" s="33">
        <f t="shared" si="76"/>
        <v>0</v>
      </c>
      <c r="AG36" s="33">
        <f t="shared" si="76"/>
        <v>8953.7999999999993</v>
      </c>
      <c r="AH36" s="33">
        <f t="shared" si="76"/>
        <v>11.700000000000001</v>
      </c>
      <c r="AI36" s="33">
        <f t="shared" si="76"/>
        <v>0</v>
      </c>
      <c r="AJ36" s="33">
        <f t="shared" si="76"/>
        <v>0</v>
      </c>
      <c r="AK36" s="33">
        <f t="shared" ref="AK36:BL36" si="77">AK37+AK74+AK86</f>
        <v>0</v>
      </c>
      <c r="AL36" s="33">
        <f t="shared" si="77"/>
        <v>0</v>
      </c>
      <c r="AM36" s="33">
        <f t="shared" si="77"/>
        <v>0</v>
      </c>
      <c r="AN36" s="33">
        <f t="shared" si="77"/>
        <v>0</v>
      </c>
      <c r="AO36" s="33">
        <f t="shared" si="77"/>
        <v>0</v>
      </c>
      <c r="AP36" s="33">
        <f t="shared" si="77"/>
        <v>0</v>
      </c>
      <c r="AQ36" s="33">
        <f t="shared" si="77"/>
        <v>0</v>
      </c>
      <c r="AR36" s="33">
        <f t="shared" si="77"/>
        <v>0</v>
      </c>
      <c r="AS36" s="33">
        <f t="shared" si="77"/>
        <v>0</v>
      </c>
      <c r="AT36" s="33">
        <f t="shared" si="77"/>
        <v>0</v>
      </c>
      <c r="AU36" s="33">
        <f t="shared" si="77"/>
        <v>0</v>
      </c>
      <c r="AV36" s="31">
        <v>0</v>
      </c>
      <c r="AW36" s="33">
        <f t="shared" si="77"/>
        <v>0</v>
      </c>
      <c r="AX36" s="33">
        <f t="shared" si="77"/>
        <v>0</v>
      </c>
      <c r="AY36" s="33">
        <f t="shared" si="77"/>
        <v>0</v>
      </c>
      <c r="AZ36" s="33">
        <f t="shared" si="77"/>
        <v>0</v>
      </c>
      <c r="BA36" s="33">
        <f t="shared" si="77"/>
        <v>0</v>
      </c>
      <c r="BB36" s="33">
        <f t="shared" si="77"/>
        <v>0</v>
      </c>
      <c r="BC36" s="33">
        <f t="shared" si="77"/>
        <v>0</v>
      </c>
      <c r="BD36" s="33">
        <f t="shared" si="77"/>
        <v>0</v>
      </c>
      <c r="BE36" s="33">
        <f t="shared" si="77"/>
        <v>0</v>
      </c>
      <c r="BF36" s="33">
        <f t="shared" si="77"/>
        <v>0</v>
      </c>
      <c r="BG36" s="33">
        <f t="shared" si="77"/>
        <v>0</v>
      </c>
      <c r="BH36" s="33">
        <f t="shared" si="77"/>
        <v>0</v>
      </c>
      <c r="BI36" s="33">
        <f t="shared" si="77"/>
        <v>0</v>
      </c>
      <c r="BJ36" s="33">
        <f t="shared" si="77"/>
        <v>0</v>
      </c>
      <c r="BK36" s="33">
        <f t="shared" si="77"/>
        <v>0</v>
      </c>
      <c r="BL36" s="33">
        <f t="shared" si="77"/>
        <v>0</v>
      </c>
    </row>
    <row r="37" spans="1:64" ht="39.75" customHeight="1" x14ac:dyDescent="0.25">
      <c r="A37" s="26" t="s">
        <v>65</v>
      </c>
      <c r="B37" s="96" t="s">
        <v>150</v>
      </c>
      <c r="C37" s="97"/>
      <c r="D37" s="98"/>
      <c r="E37" s="33">
        <f>SUM(E38:E73)</f>
        <v>139150.59999999995</v>
      </c>
      <c r="F37" s="33">
        <f t="shared" ref="F37:BL37" si="78">SUM(F38:F73)</f>
        <v>0</v>
      </c>
      <c r="G37" s="33">
        <f t="shared" si="78"/>
        <v>85064.9</v>
      </c>
      <c r="H37" s="33">
        <f t="shared" si="78"/>
        <v>53946</v>
      </c>
      <c r="I37" s="33">
        <f t="shared" si="78"/>
        <v>139.69999999999999</v>
      </c>
      <c r="J37" s="33">
        <f t="shared" si="78"/>
        <v>12804</v>
      </c>
      <c r="K37" s="33">
        <f t="shared" si="78"/>
        <v>0</v>
      </c>
      <c r="L37" s="33">
        <f t="shared" si="78"/>
        <v>0</v>
      </c>
      <c r="M37" s="33">
        <f t="shared" si="78"/>
        <v>12676.000000000002</v>
      </c>
      <c r="N37" s="33">
        <f t="shared" si="78"/>
        <v>127.99999999999999</v>
      </c>
      <c r="O37" s="33">
        <f t="shared" si="78"/>
        <v>6417.3999999999987</v>
      </c>
      <c r="P37" s="33">
        <f t="shared" si="78"/>
        <v>0</v>
      </c>
      <c r="Q37" s="33">
        <f t="shared" si="78"/>
        <v>0</v>
      </c>
      <c r="R37" s="33">
        <f t="shared" si="78"/>
        <v>6417.3999999999987</v>
      </c>
      <c r="S37" s="33">
        <f t="shared" si="78"/>
        <v>0</v>
      </c>
      <c r="T37" s="33">
        <f t="shared" si="78"/>
        <v>56940.299999999988</v>
      </c>
      <c r="U37" s="33">
        <f t="shared" si="78"/>
        <v>0</v>
      </c>
      <c r="V37" s="33">
        <f t="shared" si="78"/>
        <v>38010</v>
      </c>
      <c r="W37" s="33">
        <f t="shared" si="78"/>
        <v>18930.3</v>
      </c>
      <c r="X37" s="33">
        <f t="shared" si="78"/>
        <v>0</v>
      </c>
      <c r="Y37" s="33">
        <f t="shared" si="78"/>
        <v>56725.7</v>
      </c>
      <c r="Z37" s="33">
        <f t="shared" si="78"/>
        <v>0</v>
      </c>
      <c r="AA37" s="33">
        <f t="shared" si="78"/>
        <v>47054.899999999994</v>
      </c>
      <c r="AB37" s="33">
        <f t="shared" si="78"/>
        <v>9670.7999999999993</v>
      </c>
      <c r="AC37" s="33">
        <f t="shared" si="78"/>
        <v>0</v>
      </c>
      <c r="AD37" s="33">
        <f t="shared" si="78"/>
        <v>6263.2</v>
      </c>
      <c r="AE37" s="33">
        <f t="shared" si="78"/>
        <v>0</v>
      </c>
      <c r="AF37" s="33">
        <f t="shared" si="78"/>
        <v>0</v>
      </c>
      <c r="AG37" s="33">
        <f t="shared" si="78"/>
        <v>6251.5</v>
      </c>
      <c r="AH37" s="33">
        <f t="shared" si="78"/>
        <v>11.700000000000001</v>
      </c>
      <c r="AI37" s="33">
        <f t="shared" si="78"/>
        <v>0</v>
      </c>
      <c r="AJ37" s="33">
        <f t="shared" si="78"/>
        <v>0</v>
      </c>
      <c r="AK37" s="33">
        <f t="shared" si="78"/>
        <v>0</v>
      </c>
      <c r="AL37" s="33">
        <f t="shared" si="78"/>
        <v>0</v>
      </c>
      <c r="AM37" s="33">
        <f t="shared" si="78"/>
        <v>0</v>
      </c>
      <c r="AN37" s="33">
        <f t="shared" si="78"/>
        <v>0</v>
      </c>
      <c r="AO37" s="33">
        <f t="shared" si="78"/>
        <v>0</v>
      </c>
      <c r="AP37" s="33">
        <f t="shared" si="78"/>
        <v>0</v>
      </c>
      <c r="AQ37" s="33">
        <f t="shared" si="78"/>
        <v>0</v>
      </c>
      <c r="AR37" s="33">
        <f t="shared" si="78"/>
        <v>0</v>
      </c>
      <c r="AS37" s="33">
        <f t="shared" si="78"/>
        <v>0</v>
      </c>
      <c r="AT37" s="33">
        <f t="shared" si="78"/>
        <v>0</v>
      </c>
      <c r="AU37" s="33">
        <f t="shared" si="78"/>
        <v>0</v>
      </c>
      <c r="AV37" s="31">
        <v>0</v>
      </c>
      <c r="AW37" s="33">
        <f t="shared" si="78"/>
        <v>0</v>
      </c>
      <c r="AX37" s="33">
        <f t="shared" si="78"/>
        <v>0</v>
      </c>
      <c r="AY37" s="33">
        <f t="shared" si="78"/>
        <v>0</v>
      </c>
      <c r="AZ37" s="33">
        <f t="shared" si="78"/>
        <v>0</v>
      </c>
      <c r="BA37" s="33">
        <f t="shared" si="78"/>
        <v>0</v>
      </c>
      <c r="BB37" s="33">
        <f t="shared" si="78"/>
        <v>0</v>
      </c>
      <c r="BC37" s="33">
        <f t="shared" si="78"/>
        <v>0</v>
      </c>
      <c r="BD37" s="33">
        <f t="shared" si="78"/>
        <v>0</v>
      </c>
      <c r="BE37" s="33">
        <f t="shared" si="78"/>
        <v>0</v>
      </c>
      <c r="BF37" s="33">
        <f t="shared" si="78"/>
        <v>0</v>
      </c>
      <c r="BG37" s="33">
        <f t="shared" si="78"/>
        <v>0</v>
      </c>
      <c r="BH37" s="33">
        <f t="shared" si="78"/>
        <v>0</v>
      </c>
      <c r="BI37" s="33">
        <f t="shared" si="78"/>
        <v>0</v>
      </c>
      <c r="BJ37" s="33">
        <f t="shared" si="78"/>
        <v>0</v>
      </c>
      <c r="BK37" s="33">
        <f t="shared" si="78"/>
        <v>0</v>
      </c>
      <c r="BL37" s="33">
        <f t="shared" si="78"/>
        <v>0</v>
      </c>
    </row>
    <row r="38" spans="1:64" ht="49.5" x14ac:dyDescent="0.25">
      <c r="A38" s="26" t="s">
        <v>151</v>
      </c>
      <c r="B38" s="27" t="s">
        <v>247</v>
      </c>
      <c r="C38" s="28" t="s">
        <v>24</v>
      </c>
      <c r="D38" s="28" t="s">
        <v>56</v>
      </c>
      <c r="E38" s="29">
        <f t="shared" ref="E38:E46" si="79">J38+O38+T38+Y38+AD38+AI38+AN38+AS38+AX38</f>
        <v>7326.9999999999991</v>
      </c>
      <c r="F38" s="29">
        <f t="shared" ref="F38:F46" si="80">K38+P38+U38+Z38+AE38+AJ38+AO38+AT38+AY38</f>
        <v>0</v>
      </c>
      <c r="G38" s="29">
        <f t="shared" ref="G38:G46" si="81">L38+Q38+V38+AA38+AF38+AK38+AP38+AU38+AZ38</f>
        <v>5063.3999999999996</v>
      </c>
      <c r="H38" s="29">
        <f t="shared" ref="H38:H46" si="82">M38+R38+W38+AB38+AG38+AL38+AQ38+AV38+BA38</f>
        <v>2263.5999999999995</v>
      </c>
      <c r="I38" s="29">
        <f t="shared" ref="I38:I46" si="83">N38+S38+X38+AC38+AH38+AM38+AR38+AW38+BB38</f>
        <v>0</v>
      </c>
      <c r="J38" s="44">
        <f t="shared" ref="J38:J46" si="84">M38</f>
        <v>0</v>
      </c>
      <c r="K38" s="31">
        <v>0</v>
      </c>
      <c r="L38" s="31">
        <v>0</v>
      </c>
      <c r="M38" s="31">
        <v>0</v>
      </c>
      <c r="N38" s="31">
        <v>0</v>
      </c>
      <c r="O38" s="44">
        <f t="shared" ref="O38:O52" si="85">SUM(P38:S38)</f>
        <v>0</v>
      </c>
      <c r="P38" s="31">
        <v>0</v>
      </c>
      <c r="Q38" s="31">
        <v>0</v>
      </c>
      <c r="R38" s="44">
        <v>0</v>
      </c>
      <c r="S38" s="31">
        <v>0</v>
      </c>
      <c r="T38" s="31">
        <f t="shared" ref="T38" si="86">SUM(U38:X38)</f>
        <v>6674.7999999999993</v>
      </c>
      <c r="U38" s="31">
        <v>0</v>
      </c>
      <c r="V38" s="31">
        <f>5344.7-281.3</f>
        <v>5063.3999999999996</v>
      </c>
      <c r="W38" s="31">
        <f>3375.6-3094.3+652.2-15+1345.1-652.2</f>
        <v>1611.3999999999994</v>
      </c>
      <c r="X38" s="31">
        <v>0</v>
      </c>
      <c r="Y38" s="31">
        <f t="shared" ref="Y38" si="87">SUM(Z38:AC38)</f>
        <v>652.20000000000005</v>
      </c>
      <c r="Z38" s="31">
        <v>0</v>
      </c>
      <c r="AA38" s="31">
        <v>0</v>
      </c>
      <c r="AB38" s="31">
        <f>652.2</f>
        <v>652.20000000000005</v>
      </c>
      <c r="AC38" s="31">
        <v>0</v>
      </c>
      <c r="AD38" s="33">
        <f t="shared" ref="AD38" si="88">SUM(AE38:AH38)</f>
        <v>0</v>
      </c>
      <c r="AE38" s="31">
        <v>0</v>
      </c>
      <c r="AF38" s="31">
        <v>0</v>
      </c>
      <c r="AG38" s="31">
        <v>0</v>
      </c>
      <c r="AH38" s="31">
        <v>0</v>
      </c>
      <c r="AI38" s="33">
        <f t="shared" ref="AI38" si="89">SUM(AJ38:AM38)</f>
        <v>0</v>
      </c>
      <c r="AJ38" s="31">
        <v>0</v>
      </c>
      <c r="AK38" s="31">
        <v>0</v>
      </c>
      <c r="AL38" s="31">
        <v>0</v>
      </c>
      <c r="AM38" s="31">
        <v>0</v>
      </c>
      <c r="AN38" s="33">
        <f t="shared" ref="AN38" si="90">SUM(AO38:AR38)</f>
        <v>0</v>
      </c>
      <c r="AO38" s="31">
        <v>0</v>
      </c>
      <c r="AP38" s="31">
        <v>0</v>
      </c>
      <c r="AQ38" s="31">
        <v>0</v>
      </c>
      <c r="AR38" s="31">
        <v>0</v>
      </c>
      <c r="AS38" s="33">
        <f t="shared" ref="AS38" si="91">SUM(AT38:AW38)</f>
        <v>0</v>
      </c>
      <c r="AT38" s="31">
        <v>0</v>
      </c>
      <c r="AU38" s="31">
        <v>0</v>
      </c>
      <c r="AV38" s="31">
        <v>0</v>
      </c>
      <c r="AW38" s="31">
        <v>0</v>
      </c>
      <c r="AX38" s="33">
        <f t="shared" ref="AX38" si="92">SUM(AY38:BB38)</f>
        <v>0</v>
      </c>
      <c r="AY38" s="31">
        <v>0</v>
      </c>
      <c r="AZ38" s="31">
        <v>0</v>
      </c>
      <c r="BA38" s="31">
        <v>0</v>
      </c>
      <c r="BB38" s="31">
        <v>0</v>
      </c>
      <c r="BC38" s="33">
        <f t="shared" ref="BC38" si="93">SUM(BD38:BG38)</f>
        <v>0</v>
      </c>
      <c r="BD38" s="31">
        <v>0</v>
      </c>
      <c r="BE38" s="31">
        <v>0</v>
      </c>
      <c r="BF38" s="31">
        <v>0</v>
      </c>
      <c r="BG38" s="31">
        <v>0</v>
      </c>
      <c r="BH38" s="33">
        <f t="shared" ref="BH38" si="94">SUM(BI38:BL38)</f>
        <v>0</v>
      </c>
      <c r="BI38" s="31">
        <v>0</v>
      </c>
      <c r="BJ38" s="31">
        <v>0</v>
      </c>
      <c r="BK38" s="31">
        <v>0</v>
      </c>
      <c r="BL38" s="31">
        <v>0</v>
      </c>
    </row>
    <row r="39" spans="1:64" ht="49.5" x14ac:dyDescent="0.25">
      <c r="A39" s="26" t="s">
        <v>152</v>
      </c>
      <c r="B39" s="27" t="s">
        <v>248</v>
      </c>
      <c r="C39" s="28" t="s">
        <v>24</v>
      </c>
      <c r="D39" s="28" t="s">
        <v>56</v>
      </c>
      <c r="E39" s="29">
        <f t="shared" si="79"/>
        <v>3797.3</v>
      </c>
      <c r="F39" s="29">
        <f t="shared" si="80"/>
        <v>0</v>
      </c>
      <c r="G39" s="29">
        <f t="shared" si="81"/>
        <v>2392.1999999999998</v>
      </c>
      <c r="H39" s="29">
        <f t="shared" si="82"/>
        <v>1405.1000000000001</v>
      </c>
      <c r="I39" s="29">
        <f t="shared" si="83"/>
        <v>0</v>
      </c>
      <c r="J39" s="44">
        <f t="shared" si="84"/>
        <v>0</v>
      </c>
      <c r="K39" s="31">
        <v>0</v>
      </c>
      <c r="L39" s="31">
        <v>0</v>
      </c>
      <c r="M39" s="31">
        <v>0</v>
      </c>
      <c r="N39" s="31">
        <v>0</v>
      </c>
      <c r="O39" s="31">
        <f t="shared" si="85"/>
        <v>0</v>
      </c>
      <c r="P39" s="31">
        <v>0</v>
      </c>
      <c r="Q39" s="31">
        <v>0</v>
      </c>
      <c r="R39" s="35">
        <f>3615.4-3376.8-238.6</f>
        <v>0</v>
      </c>
      <c r="S39" s="31">
        <v>0</v>
      </c>
      <c r="T39" s="31">
        <f t="shared" ref="T39" si="95">SUM(U39:X39)</f>
        <v>3797.3</v>
      </c>
      <c r="U39" s="31">
        <v>0</v>
      </c>
      <c r="V39" s="31">
        <f>2392.1+0.1</f>
        <v>2392.1999999999998</v>
      </c>
      <c r="W39" s="31">
        <f>1787.1-1661.2+998.1-0.1+281.2</f>
        <v>1405.1000000000001</v>
      </c>
      <c r="X39" s="31">
        <v>0</v>
      </c>
      <c r="Y39" s="33">
        <f t="shared" ref="Y39" si="96">SUM(Z39:AC39)</f>
        <v>0</v>
      </c>
      <c r="Z39" s="31">
        <v>0</v>
      </c>
      <c r="AA39" s="31">
        <v>0</v>
      </c>
      <c r="AB39" s="31">
        <v>0</v>
      </c>
      <c r="AC39" s="31">
        <v>0</v>
      </c>
      <c r="AD39" s="33">
        <f t="shared" ref="AD39" si="97">SUM(AE39:AH39)</f>
        <v>0</v>
      </c>
      <c r="AE39" s="31">
        <v>0</v>
      </c>
      <c r="AF39" s="31">
        <v>0</v>
      </c>
      <c r="AG39" s="31">
        <v>0</v>
      </c>
      <c r="AH39" s="31">
        <v>0</v>
      </c>
      <c r="AI39" s="33">
        <f t="shared" ref="AI39" si="98">SUM(AJ39:AM39)</f>
        <v>0</v>
      </c>
      <c r="AJ39" s="31">
        <v>0</v>
      </c>
      <c r="AK39" s="31">
        <v>0</v>
      </c>
      <c r="AL39" s="31">
        <v>0</v>
      </c>
      <c r="AM39" s="31">
        <v>0</v>
      </c>
      <c r="AN39" s="33">
        <f t="shared" ref="AN39" si="99">SUM(AO39:AR39)</f>
        <v>0</v>
      </c>
      <c r="AO39" s="31">
        <v>0</v>
      </c>
      <c r="AP39" s="31">
        <v>0</v>
      </c>
      <c r="AQ39" s="31">
        <v>0</v>
      </c>
      <c r="AR39" s="31">
        <v>0</v>
      </c>
      <c r="AS39" s="33">
        <f t="shared" ref="AS39" si="100">SUM(AT39:AW39)</f>
        <v>0</v>
      </c>
      <c r="AT39" s="31">
        <v>0</v>
      </c>
      <c r="AU39" s="31">
        <v>0</v>
      </c>
      <c r="AV39" s="31">
        <v>0</v>
      </c>
      <c r="AW39" s="31">
        <v>0</v>
      </c>
      <c r="AX39" s="33">
        <f t="shared" ref="AX39" si="101">SUM(AY39:BB39)</f>
        <v>0</v>
      </c>
      <c r="AY39" s="31">
        <v>0</v>
      </c>
      <c r="AZ39" s="31">
        <v>0</v>
      </c>
      <c r="BA39" s="31">
        <v>0</v>
      </c>
      <c r="BB39" s="31">
        <v>0</v>
      </c>
      <c r="BC39" s="33">
        <f t="shared" ref="BC39" si="102">SUM(BD39:BG39)</f>
        <v>0</v>
      </c>
      <c r="BD39" s="31">
        <v>0</v>
      </c>
      <c r="BE39" s="31">
        <v>0</v>
      </c>
      <c r="BF39" s="31">
        <v>0</v>
      </c>
      <c r="BG39" s="31">
        <v>0</v>
      </c>
      <c r="BH39" s="33">
        <f t="shared" ref="BH39" si="103">SUM(BI39:BL39)</f>
        <v>0</v>
      </c>
      <c r="BI39" s="31">
        <v>0</v>
      </c>
      <c r="BJ39" s="31">
        <v>0</v>
      </c>
      <c r="BK39" s="31">
        <v>0</v>
      </c>
      <c r="BL39" s="31">
        <v>0</v>
      </c>
    </row>
    <row r="40" spans="1:64" ht="49.5" x14ac:dyDescent="0.25">
      <c r="A40" s="26" t="s">
        <v>153</v>
      </c>
      <c r="B40" s="27" t="s">
        <v>249</v>
      </c>
      <c r="C40" s="28" t="s">
        <v>24</v>
      </c>
      <c r="D40" s="28" t="s">
        <v>56</v>
      </c>
      <c r="E40" s="29">
        <f t="shared" si="79"/>
        <v>6674.7999999999993</v>
      </c>
      <c r="F40" s="29">
        <f t="shared" si="80"/>
        <v>0</v>
      </c>
      <c r="G40" s="29">
        <f t="shared" si="81"/>
        <v>5344.7</v>
      </c>
      <c r="H40" s="29">
        <f t="shared" si="82"/>
        <v>1330.1</v>
      </c>
      <c r="I40" s="29">
        <f t="shared" si="83"/>
        <v>0</v>
      </c>
      <c r="J40" s="44">
        <f t="shared" si="84"/>
        <v>0</v>
      </c>
      <c r="K40" s="31">
        <v>0</v>
      </c>
      <c r="L40" s="31">
        <v>0</v>
      </c>
      <c r="M40" s="31">
        <v>0</v>
      </c>
      <c r="N40" s="31">
        <v>0</v>
      </c>
      <c r="O40" s="31">
        <f t="shared" si="85"/>
        <v>0</v>
      </c>
      <c r="P40" s="31">
        <v>0</v>
      </c>
      <c r="Q40" s="31">
        <f>5344.7-5344.7</f>
        <v>0</v>
      </c>
      <c r="R40" s="35">
        <f>281.3+4662.7-4662.7-281.3</f>
        <v>0</v>
      </c>
      <c r="S40" s="31">
        <v>0</v>
      </c>
      <c r="T40" s="31">
        <f t="shared" ref="T40" si="104">SUM(U40:X40)</f>
        <v>6674.7999999999993</v>
      </c>
      <c r="U40" s="31">
        <v>0</v>
      </c>
      <c r="V40" s="31">
        <v>5344.7</v>
      </c>
      <c r="W40" s="31">
        <f>281.3+1048.8</f>
        <v>1330.1</v>
      </c>
      <c r="X40" s="31">
        <v>0</v>
      </c>
      <c r="Y40" s="31">
        <f t="shared" ref="Y40" si="105">SUM(Z40:AC40)</f>
        <v>0</v>
      </c>
      <c r="Z40" s="31">
        <v>0</v>
      </c>
      <c r="AA40" s="31">
        <v>0</v>
      </c>
      <c r="AB40" s="31">
        <f>6600-6600+1300-1300</f>
        <v>0</v>
      </c>
      <c r="AC40" s="31">
        <v>0</v>
      </c>
      <c r="AD40" s="31">
        <f t="shared" ref="AD40" si="106">SUM(AE40:AH40)</f>
        <v>0</v>
      </c>
      <c r="AE40" s="31">
        <v>0</v>
      </c>
      <c r="AF40" s="31">
        <v>0</v>
      </c>
      <c r="AG40" s="31">
        <v>0</v>
      </c>
      <c r="AH40" s="31">
        <v>0</v>
      </c>
      <c r="AI40" s="33">
        <f t="shared" ref="AI40" si="107">SUM(AJ40:AM40)</f>
        <v>0</v>
      </c>
      <c r="AJ40" s="31">
        <v>0</v>
      </c>
      <c r="AK40" s="31">
        <v>0</v>
      </c>
      <c r="AL40" s="31">
        <v>0</v>
      </c>
      <c r="AM40" s="31">
        <v>0</v>
      </c>
      <c r="AN40" s="33">
        <f t="shared" ref="AN40" si="108">SUM(AO40:AR40)</f>
        <v>0</v>
      </c>
      <c r="AO40" s="31">
        <v>0</v>
      </c>
      <c r="AP40" s="31">
        <v>0</v>
      </c>
      <c r="AQ40" s="31">
        <v>0</v>
      </c>
      <c r="AR40" s="31">
        <v>0</v>
      </c>
      <c r="AS40" s="33">
        <f t="shared" ref="AS40" si="109">SUM(AT40:AW40)</f>
        <v>0</v>
      </c>
      <c r="AT40" s="31">
        <v>0</v>
      </c>
      <c r="AU40" s="31">
        <v>0</v>
      </c>
      <c r="AV40" s="31">
        <v>0</v>
      </c>
      <c r="AW40" s="31">
        <v>0</v>
      </c>
      <c r="AX40" s="33">
        <f t="shared" ref="AX40" si="110">SUM(AY40:BB40)</f>
        <v>0</v>
      </c>
      <c r="AY40" s="31">
        <v>0</v>
      </c>
      <c r="AZ40" s="31">
        <v>0</v>
      </c>
      <c r="BA40" s="31">
        <v>0</v>
      </c>
      <c r="BB40" s="31">
        <v>0</v>
      </c>
      <c r="BC40" s="33">
        <f t="shared" ref="BC40" si="111">SUM(BD40:BG40)</f>
        <v>0</v>
      </c>
      <c r="BD40" s="31">
        <v>0</v>
      </c>
      <c r="BE40" s="31">
        <v>0</v>
      </c>
      <c r="BF40" s="31">
        <v>0</v>
      </c>
      <c r="BG40" s="31">
        <v>0</v>
      </c>
      <c r="BH40" s="33">
        <f t="shared" ref="BH40" si="112">SUM(BI40:BL40)</f>
        <v>0</v>
      </c>
      <c r="BI40" s="31">
        <v>0</v>
      </c>
      <c r="BJ40" s="31">
        <v>0</v>
      </c>
      <c r="BK40" s="31">
        <v>0</v>
      </c>
      <c r="BL40" s="31">
        <v>0</v>
      </c>
    </row>
    <row r="41" spans="1:64" ht="49.5" x14ac:dyDescent="0.25">
      <c r="A41" s="26" t="s">
        <v>154</v>
      </c>
      <c r="B41" s="27" t="s">
        <v>251</v>
      </c>
      <c r="C41" s="28" t="s">
        <v>24</v>
      </c>
      <c r="D41" s="28" t="s">
        <v>56</v>
      </c>
      <c r="E41" s="29">
        <f t="shared" si="79"/>
        <v>13158.499999999998</v>
      </c>
      <c r="F41" s="29">
        <f t="shared" si="80"/>
        <v>0</v>
      </c>
      <c r="G41" s="29">
        <f t="shared" si="81"/>
        <v>8766.4</v>
      </c>
      <c r="H41" s="29">
        <f t="shared" si="82"/>
        <v>4392.0999999999976</v>
      </c>
      <c r="I41" s="29">
        <f t="shared" si="83"/>
        <v>0</v>
      </c>
      <c r="J41" s="44">
        <f t="shared" si="84"/>
        <v>0</v>
      </c>
      <c r="K41" s="31">
        <v>0</v>
      </c>
      <c r="L41" s="31">
        <v>0</v>
      </c>
      <c r="M41" s="31">
        <v>0</v>
      </c>
      <c r="N41" s="31">
        <v>0</v>
      </c>
      <c r="O41" s="31">
        <f t="shared" si="85"/>
        <v>3930.6999999999994</v>
      </c>
      <c r="P41" s="31">
        <v>0</v>
      </c>
      <c r="Q41" s="31">
        <v>0</v>
      </c>
      <c r="R41" s="35">
        <f>2770.2+1399.1-238.6</f>
        <v>3930.6999999999994</v>
      </c>
      <c r="S41" s="31">
        <v>0</v>
      </c>
      <c r="T41" s="31">
        <f t="shared" ref="T41" si="113">SUM(U41:X41)</f>
        <v>4613.8999999999987</v>
      </c>
      <c r="U41" s="31">
        <v>0</v>
      </c>
      <c r="V41" s="31">
        <v>4383.2</v>
      </c>
      <c r="W41" s="31">
        <f>507.9+4613.9+230.7-5121.8</f>
        <v>230.69999999999891</v>
      </c>
      <c r="X41" s="31">
        <v>0</v>
      </c>
      <c r="Y41" s="31">
        <f t="shared" ref="Y41" si="114">SUM(Z41:AC41)</f>
        <v>4613.8999999999996</v>
      </c>
      <c r="Z41" s="31">
        <v>0</v>
      </c>
      <c r="AA41" s="31">
        <f>4383.2</f>
        <v>4383.2</v>
      </c>
      <c r="AB41" s="31">
        <f>230.7</f>
        <v>230.7</v>
      </c>
      <c r="AC41" s="31">
        <v>0</v>
      </c>
      <c r="AD41" s="33">
        <f t="shared" ref="AD41" si="115">SUM(AE41:AH41)</f>
        <v>0</v>
      </c>
      <c r="AE41" s="31">
        <v>0</v>
      </c>
      <c r="AF41" s="31">
        <v>0</v>
      </c>
      <c r="AG41" s="31">
        <v>0</v>
      </c>
      <c r="AH41" s="31">
        <v>0</v>
      </c>
      <c r="AI41" s="33">
        <f t="shared" ref="AI41" si="116">SUM(AJ41:AM41)</f>
        <v>0</v>
      </c>
      <c r="AJ41" s="31">
        <v>0</v>
      </c>
      <c r="AK41" s="31">
        <v>0</v>
      </c>
      <c r="AL41" s="31">
        <v>0</v>
      </c>
      <c r="AM41" s="31">
        <v>0</v>
      </c>
      <c r="AN41" s="33">
        <f t="shared" ref="AN41" si="117">SUM(AO41:AR41)</f>
        <v>0</v>
      </c>
      <c r="AO41" s="31">
        <v>0</v>
      </c>
      <c r="AP41" s="31">
        <v>0</v>
      </c>
      <c r="AQ41" s="31">
        <v>0</v>
      </c>
      <c r="AR41" s="31">
        <v>0</v>
      </c>
      <c r="AS41" s="33">
        <f t="shared" ref="AS41" si="118">SUM(AT41:AW41)</f>
        <v>0</v>
      </c>
      <c r="AT41" s="31">
        <v>0</v>
      </c>
      <c r="AU41" s="31">
        <v>0</v>
      </c>
      <c r="AV41" s="31">
        <v>0</v>
      </c>
      <c r="AW41" s="31">
        <v>0</v>
      </c>
      <c r="AX41" s="33">
        <f t="shared" ref="AX41" si="119">SUM(AY41:BB41)</f>
        <v>0</v>
      </c>
      <c r="AY41" s="31">
        <v>0</v>
      </c>
      <c r="AZ41" s="31">
        <v>0</v>
      </c>
      <c r="BA41" s="31">
        <v>0</v>
      </c>
      <c r="BB41" s="31">
        <v>0</v>
      </c>
      <c r="BC41" s="33">
        <f t="shared" ref="BC41" si="120">SUM(BD41:BG41)</f>
        <v>0</v>
      </c>
      <c r="BD41" s="31">
        <v>0</v>
      </c>
      <c r="BE41" s="31">
        <v>0</v>
      </c>
      <c r="BF41" s="31">
        <v>0</v>
      </c>
      <c r="BG41" s="31">
        <v>0</v>
      </c>
      <c r="BH41" s="33">
        <f t="shared" ref="BH41" si="121">SUM(BI41:BL41)</f>
        <v>0</v>
      </c>
      <c r="BI41" s="31">
        <v>0</v>
      </c>
      <c r="BJ41" s="31">
        <v>0</v>
      </c>
      <c r="BK41" s="31">
        <v>0</v>
      </c>
      <c r="BL41" s="31">
        <v>0</v>
      </c>
    </row>
    <row r="42" spans="1:64" ht="49.5" x14ac:dyDescent="0.25">
      <c r="A42" s="26" t="s">
        <v>155</v>
      </c>
      <c r="B42" s="27" t="s">
        <v>252</v>
      </c>
      <c r="C42" s="28" t="s">
        <v>24</v>
      </c>
      <c r="D42" s="28" t="s">
        <v>56</v>
      </c>
      <c r="E42" s="29">
        <f t="shared" si="79"/>
        <v>8413.5</v>
      </c>
      <c r="F42" s="29">
        <f t="shared" si="80"/>
        <v>0</v>
      </c>
      <c r="G42" s="29">
        <f t="shared" si="81"/>
        <v>1328.6</v>
      </c>
      <c r="H42" s="29">
        <f t="shared" si="82"/>
        <v>7084.9</v>
      </c>
      <c r="I42" s="29">
        <f t="shared" si="83"/>
        <v>0</v>
      </c>
      <c r="J42" s="44">
        <f t="shared" si="84"/>
        <v>0</v>
      </c>
      <c r="K42" s="31">
        <v>0</v>
      </c>
      <c r="L42" s="31">
        <v>0</v>
      </c>
      <c r="M42" s="31">
        <v>0</v>
      </c>
      <c r="N42" s="31">
        <v>0</v>
      </c>
      <c r="O42" s="31">
        <f t="shared" si="85"/>
        <v>0</v>
      </c>
      <c r="P42" s="31">
        <v>0</v>
      </c>
      <c r="Q42" s="31">
        <f>5344.7-5344.7</f>
        <v>0</v>
      </c>
      <c r="R42" s="35">
        <f>281.3+4662.7-4662.7-281.3</f>
        <v>0</v>
      </c>
      <c r="S42" s="31">
        <v>0</v>
      </c>
      <c r="T42" s="31">
        <f t="shared" ref="T42" si="122">SUM(U42:X42)</f>
        <v>6913.5</v>
      </c>
      <c r="U42" s="31">
        <v>0</v>
      </c>
      <c r="V42" s="31">
        <f>5344.7-4016.1</f>
        <v>1328.6</v>
      </c>
      <c r="W42" s="31">
        <f>281.3+1287.5+4016.1</f>
        <v>5584.9</v>
      </c>
      <c r="X42" s="31">
        <v>0</v>
      </c>
      <c r="Y42" s="31">
        <f t="shared" ref="Y42" si="123">SUM(Z42:AC42)</f>
        <v>1500</v>
      </c>
      <c r="Z42" s="31">
        <v>0</v>
      </c>
      <c r="AA42" s="31">
        <v>0</v>
      </c>
      <c r="AB42" s="31">
        <f>1500</f>
        <v>1500</v>
      </c>
      <c r="AC42" s="31">
        <v>0</v>
      </c>
      <c r="AD42" s="33">
        <f t="shared" ref="AD42" si="124">SUM(AE42:AH42)</f>
        <v>0</v>
      </c>
      <c r="AE42" s="31">
        <v>0</v>
      </c>
      <c r="AF42" s="31">
        <v>0</v>
      </c>
      <c r="AG42" s="31">
        <v>0</v>
      </c>
      <c r="AH42" s="31">
        <v>0</v>
      </c>
      <c r="AI42" s="33">
        <f t="shared" ref="AI42" si="125">SUM(AJ42:AM42)</f>
        <v>0</v>
      </c>
      <c r="AJ42" s="31">
        <v>0</v>
      </c>
      <c r="AK42" s="31">
        <v>0</v>
      </c>
      <c r="AL42" s="31">
        <v>0</v>
      </c>
      <c r="AM42" s="31">
        <v>0</v>
      </c>
      <c r="AN42" s="33">
        <f t="shared" ref="AN42" si="126">SUM(AO42:AR42)</f>
        <v>0</v>
      </c>
      <c r="AO42" s="31">
        <v>0</v>
      </c>
      <c r="AP42" s="31">
        <v>0</v>
      </c>
      <c r="AQ42" s="31">
        <v>0</v>
      </c>
      <c r="AR42" s="31">
        <v>0</v>
      </c>
      <c r="AS42" s="33">
        <f t="shared" ref="AS42" si="127">SUM(AT42:AW42)</f>
        <v>0</v>
      </c>
      <c r="AT42" s="31">
        <v>0</v>
      </c>
      <c r="AU42" s="31">
        <v>0</v>
      </c>
      <c r="AV42" s="31">
        <v>0</v>
      </c>
      <c r="AW42" s="31">
        <v>0</v>
      </c>
      <c r="AX42" s="33">
        <f t="shared" ref="AX42" si="128">SUM(AY42:BB42)</f>
        <v>0</v>
      </c>
      <c r="AY42" s="31">
        <v>0</v>
      </c>
      <c r="AZ42" s="31">
        <v>0</v>
      </c>
      <c r="BA42" s="31">
        <v>0</v>
      </c>
      <c r="BB42" s="31">
        <v>0</v>
      </c>
      <c r="BC42" s="33">
        <f t="shared" ref="BC42" si="129">SUM(BD42:BG42)</f>
        <v>0</v>
      </c>
      <c r="BD42" s="31">
        <v>0</v>
      </c>
      <c r="BE42" s="31">
        <v>0</v>
      </c>
      <c r="BF42" s="31">
        <v>0</v>
      </c>
      <c r="BG42" s="31">
        <v>0</v>
      </c>
      <c r="BH42" s="33">
        <f t="shared" ref="BH42" si="130">SUM(BI42:BL42)</f>
        <v>0</v>
      </c>
      <c r="BI42" s="31">
        <v>0</v>
      </c>
      <c r="BJ42" s="31">
        <v>0</v>
      </c>
      <c r="BK42" s="31">
        <v>0</v>
      </c>
      <c r="BL42" s="31">
        <v>0</v>
      </c>
    </row>
    <row r="43" spans="1:64" ht="49.5" x14ac:dyDescent="0.25">
      <c r="A43" s="26" t="s">
        <v>156</v>
      </c>
      <c r="B43" s="27" t="s">
        <v>253</v>
      </c>
      <c r="C43" s="28" t="s">
        <v>24</v>
      </c>
      <c r="D43" s="28" t="s">
        <v>56</v>
      </c>
      <c r="E43" s="29">
        <f t="shared" si="79"/>
        <v>7899.1</v>
      </c>
      <c r="F43" s="29">
        <f t="shared" si="80"/>
        <v>0</v>
      </c>
      <c r="G43" s="29">
        <f t="shared" si="81"/>
        <v>5344.7</v>
      </c>
      <c r="H43" s="29">
        <f t="shared" si="82"/>
        <v>2554.4000000000005</v>
      </c>
      <c r="I43" s="29">
        <f t="shared" si="83"/>
        <v>0</v>
      </c>
      <c r="J43" s="44">
        <f t="shared" si="84"/>
        <v>0</v>
      </c>
      <c r="K43" s="31">
        <v>0</v>
      </c>
      <c r="L43" s="31">
        <v>0</v>
      </c>
      <c r="M43" s="31">
        <v>0</v>
      </c>
      <c r="N43" s="31">
        <v>0</v>
      </c>
      <c r="O43" s="31">
        <f t="shared" si="85"/>
        <v>0</v>
      </c>
      <c r="P43" s="31">
        <v>0</v>
      </c>
      <c r="Q43" s="31">
        <f>5344.7-5344.7</f>
        <v>0</v>
      </c>
      <c r="R43" s="35">
        <f>281.3+4662.7-4066.2-596.5-281.3</f>
        <v>0</v>
      </c>
      <c r="S43" s="31">
        <v>0</v>
      </c>
      <c r="T43" s="31">
        <f t="shared" ref="T43" si="131">SUM(U43:X43)</f>
        <v>6741.7</v>
      </c>
      <c r="U43" s="31">
        <v>0</v>
      </c>
      <c r="V43" s="31">
        <v>5344.7</v>
      </c>
      <c r="W43" s="31">
        <f>1157.4+281.3+1115.7-1157.4</f>
        <v>1397</v>
      </c>
      <c r="X43" s="31">
        <v>0</v>
      </c>
      <c r="Y43" s="31">
        <f>SUM(Z43:AC43)</f>
        <v>868.60000000000014</v>
      </c>
      <c r="Z43" s="31">
        <v>0</v>
      </c>
      <c r="AA43" s="31">
        <v>0</v>
      </c>
      <c r="AB43" s="31">
        <f>868.6+288.8-288.8</f>
        <v>868.60000000000014</v>
      </c>
      <c r="AC43" s="31">
        <v>0</v>
      </c>
      <c r="AD43" s="31">
        <f t="shared" ref="AD43" si="132">SUM(AE43:AH43)</f>
        <v>288.8</v>
      </c>
      <c r="AE43" s="31">
        <v>0</v>
      </c>
      <c r="AF43" s="31">
        <v>0</v>
      </c>
      <c r="AG43" s="31">
        <v>288.8</v>
      </c>
      <c r="AH43" s="31">
        <v>0</v>
      </c>
      <c r="AI43" s="33">
        <f t="shared" ref="AI43" si="133">SUM(AJ43:AM43)</f>
        <v>0</v>
      </c>
      <c r="AJ43" s="31">
        <v>0</v>
      </c>
      <c r="AK43" s="31">
        <v>0</v>
      </c>
      <c r="AL43" s="31">
        <v>0</v>
      </c>
      <c r="AM43" s="31">
        <v>0</v>
      </c>
      <c r="AN43" s="33">
        <f t="shared" ref="AN43" si="134">SUM(AO43:AR43)</f>
        <v>0</v>
      </c>
      <c r="AO43" s="31">
        <v>0</v>
      </c>
      <c r="AP43" s="31">
        <v>0</v>
      </c>
      <c r="AQ43" s="31">
        <v>0</v>
      </c>
      <c r="AR43" s="31">
        <v>0</v>
      </c>
      <c r="AS43" s="33">
        <f t="shared" ref="AS43" si="135">SUM(AT43:AW43)</f>
        <v>0</v>
      </c>
      <c r="AT43" s="31">
        <v>0</v>
      </c>
      <c r="AU43" s="31">
        <v>0</v>
      </c>
      <c r="AV43" s="31">
        <v>0</v>
      </c>
      <c r="AW43" s="31">
        <v>0</v>
      </c>
      <c r="AX43" s="33">
        <f t="shared" ref="AX43" si="136">SUM(AY43:BB43)</f>
        <v>0</v>
      </c>
      <c r="AY43" s="31">
        <v>0</v>
      </c>
      <c r="AZ43" s="31">
        <v>0</v>
      </c>
      <c r="BA43" s="31">
        <v>0</v>
      </c>
      <c r="BB43" s="31">
        <v>0</v>
      </c>
      <c r="BC43" s="33">
        <f t="shared" ref="BC43" si="137">SUM(BD43:BG43)</f>
        <v>0</v>
      </c>
      <c r="BD43" s="31">
        <v>0</v>
      </c>
      <c r="BE43" s="31">
        <v>0</v>
      </c>
      <c r="BF43" s="31">
        <v>0</v>
      </c>
      <c r="BG43" s="31">
        <v>0</v>
      </c>
      <c r="BH43" s="33">
        <f t="shared" ref="BH43" si="138">SUM(BI43:BL43)</f>
        <v>0</v>
      </c>
      <c r="BI43" s="31">
        <v>0</v>
      </c>
      <c r="BJ43" s="31">
        <v>0</v>
      </c>
      <c r="BK43" s="31">
        <v>0</v>
      </c>
      <c r="BL43" s="31">
        <v>0</v>
      </c>
    </row>
    <row r="44" spans="1:64" ht="49.5" x14ac:dyDescent="0.25">
      <c r="A44" s="26" t="s">
        <v>157</v>
      </c>
      <c r="B44" s="27" t="s">
        <v>254</v>
      </c>
      <c r="C44" s="28" t="s">
        <v>24</v>
      </c>
      <c r="D44" s="28" t="s">
        <v>273</v>
      </c>
      <c r="E44" s="29">
        <f t="shared" si="79"/>
        <v>641.20000000000005</v>
      </c>
      <c r="F44" s="29">
        <f t="shared" si="80"/>
        <v>0</v>
      </c>
      <c r="G44" s="29">
        <f t="shared" si="81"/>
        <v>0</v>
      </c>
      <c r="H44" s="29">
        <f t="shared" si="82"/>
        <v>641.20000000000005</v>
      </c>
      <c r="I44" s="29">
        <f t="shared" si="83"/>
        <v>0</v>
      </c>
      <c r="J44" s="44">
        <f t="shared" si="84"/>
        <v>0</v>
      </c>
      <c r="K44" s="31">
        <v>0</v>
      </c>
      <c r="L44" s="31">
        <v>0</v>
      </c>
      <c r="M44" s="31">
        <v>0</v>
      </c>
      <c r="N44" s="31">
        <v>0</v>
      </c>
      <c r="O44" s="31">
        <f t="shared" si="85"/>
        <v>0</v>
      </c>
      <c r="P44" s="31">
        <v>0</v>
      </c>
      <c r="Q44" s="31">
        <v>0</v>
      </c>
      <c r="R44" s="35">
        <f>357.9-357.9</f>
        <v>0</v>
      </c>
      <c r="S44" s="31">
        <v>0</v>
      </c>
      <c r="T44" s="31">
        <f t="shared" ref="T44" si="139">SUM(U44:X44)</f>
        <v>641.20000000000005</v>
      </c>
      <c r="U44" s="31">
        <v>0</v>
      </c>
      <c r="V44" s="31">
        <v>0</v>
      </c>
      <c r="W44" s="31">
        <f>541.2+100</f>
        <v>641.20000000000005</v>
      </c>
      <c r="X44" s="31">
        <v>0</v>
      </c>
      <c r="Y44" s="33">
        <f t="shared" ref="Y44" si="140">SUM(Z44:AC44)</f>
        <v>0</v>
      </c>
      <c r="Z44" s="31">
        <v>0</v>
      </c>
      <c r="AA44" s="31">
        <v>0</v>
      </c>
      <c r="AB44" s="31">
        <v>0</v>
      </c>
      <c r="AC44" s="31">
        <v>0</v>
      </c>
      <c r="AD44" s="33">
        <f t="shared" ref="AD44" si="141">SUM(AE44:AH44)</f>
        <v>0</v>
      </c>
      <c r="AE44" s="31">
        <v>0</v>
      </c>
      <c r="AF44" s="31">
        <v>0</v>
      </c>
      <c r="AG44" s="31">
        <v>0</v>
      </c>
      <c r="AH44" s="31">
        <v>0</v>
      </c>
      <c r="AI44" s="33">
        <f t="shared" ref="AI44" si="142">SUM(AJ44:AM44)</f>
        <v>0</v>
      </c>
      <c r="AJ44" s="31">
        <v>0</v>
      </c>
      <c r="AK44" s="31">
        <v>0</v>
      </c>
      <c r="AL44" s="31">
        <v>0</v>
      </c>
      <c r="AM44" s="31">
        <v>0</v>
      </c>
      <c r="AN44" s="33">
        <f t="shared" ref="AN44" si="143">SUM(AO44:AR44)</f>
        <v>0</v>
      </c>
      <c r="AO44" s="31">
        <v>0</v>
      </c>
      <c r="AP44" s="31">
        <v>0</v>
      </c>
      <c r="AQ44" s="31">
        <v>0</v>
      </c>
      <c r="AR44" s="31">
        <v>0</v>
      </c>
      <c r="AS44" s="33">
        <f t="shared" ref="AS44" si="144">SUM(AT44:AW44)</f>
        <v>0</v>
      </c>
      <c r="AT44" s="31">
        <v>0</v>
      </c>
      <c r="AU44" s="31">
        <v>0</v>
      </c>
      <c r="AV44" s="31">
        <v>0</v>
      </c>
      <c r="AW44" s="31">
        <v>0</v>
      </c>
      <c r="AX44" s="33">
        <f t="shared" ref="AX44" si="145">SUM(AY44:BB44)</f>
        <v>0</v>
      </c>
      <c r="AY44" s="31">
        <v>0</v>
      </c>
      <c r="AZ44" s="31">
        <v>0</v>
      </c>
      <c r="BA44" s="31">
        <v>0</v>
      </c>
      <c r="BB44" s="31">
        <v>0</v>
      </c>
      <c r="BC44" s="33">
        <f t="shared" ref="BC44" si="146">SUM(BD44:BG44)</f>
        <v>0</v>
      </c>
      <c r="BD44" s="31">
        <v>0</v>
      </c>
      <c r="BE44" s="31">
        <v>0</v>
      </c>
      <c r="BF44" s="31">
        <v>0</v>
      </c>
      <c r="BG44" s="31">
        <v>0</v>
      </c>
      <c r="BH44" s="33">
        <f t="shared" ref="BH44" si="147">SUM(BI44:BL44)</f>
        <v>0</v>
      </c>
      <c r="BI44" s="31">
        <v>0</v>
      </c>
      <c r="BJ44" s="31">
        <v>0</v>
      </c>
      <c r="BK44" s="31">
        <v>0</v>
      </c>
      <c r="BL44" s="31">
        <v>0</v>
      </c>
    </row>
    <row r="45" spans="1:64" ht="49.5" x14ac:dyDescent="0.25">
      <c r="A45" s="26" t="s">
        <v>158</v>
      </c>
      <c r="B45" s="27" t="s">
        <v>245</v>
      </c>
      <c r="C45" s="28" t="s">
        <v>24</v>
      </c>
      <c r="D45" s="28" t="s">
        <v>56</v>
      </c>
      <c r="E45" s="29">
        <f t="shared" si="79"/>
        <v>6681.7</v>
      </c>
      <c r="F45" s="29">
        <f t="shared" si="80"/>
        <v>0</v>
      </c>
      <c r="G45" s="29">
        <f t="shared" si="81"/>
        <v>5899.7</v>
      </c>
      <c r="H45" s="29">
        <f t="shared" si="82"/>
        <v>782</v>
      </c>
      <c r="I45" s="29">
        <f t="shared" si="83"/>
        <v>0</v>
      </c>
      <c r="J45" s="44">
        <f t="shared" si="84"/>
        <v>0</v>
      </c>
      <c r="K45" s="31">
        <v>0</v>
      </c>
      <c r="L45" s="31">
        <v>0</v>
      </c>
      <c r="M45" s="31">
        <v>0</v>
      </c>
      <c r="N45" s="31">
        <v>0</v>
      </c>
      <c r="O45" s="31">
        <f t="shared" si="85"/>
        <v>0</v>
      </c>
      <c r="P45" s="31">
        <v>0</v>
      </c>
      <c r="Q45" s="31">
        <v>0</v>
      </c>
      <c r="R45" s="35">
        <f>119.3-119.3</f>
        <v>0</v>
      </c>
      <c r="S45" s="31">
        <v>0</v>
      </c>
      <c r="T45" s="31">
        <f t="shared" ref="T45:T53" si="148">SUM(U45:X45)</f>
        <v>6681.7</v>
      </c>
      <c r="U45" s="31">
        <v>0</v>
      </c>
      <c r="V45" s="31">
        <v>5899.7</v>
      </c>
      <c r="W45" s="31">
        <f>471.5+6210.2+310.5-6210.2</f>
        <v>782</v>
      </c>
      <c r="X45" s="31">
        <v>0</v>
      </c>
      <c r="Y45" s="33">
        <f t="shared" ref="Y45:Y53" si="149">SUM(Z45:AC45)</f>
        <v>0</v>
      </c>
      <c r="Z45" s="31">
        <v>0</v>
      </c>
      <c r="AA45" s="31">
        <v>0</v>
      </c>
      <c r="AB45" s="31">
        <v>0</v>
      </c>
      <c r="AC45" s="31">
        <v>0</v>
      </c>
      <c r="AD45" s="33">
        <f t="shared" ref="AD45:AD53" si="150">SUM(AE45:AH45)</f>
        <v>0</v>
      </c>
      <c r="AE45" s="31">
        <v>0</v>
      </c>
      <c r="AF45" s="31">
        <v>0</v>
      </c>
      <c r="AG45" s="31">
        <v>0</v>
      </c>
      <c r="AH45" s="31">
        <v>0</v>
      </c>
      <c r="AI45" s="33">
        <f t="shared" ref="AI45:AI53" si="151">SUM(AJ45:AM45)</f>
        <v>0</v>
      </c>
      <c r="AJ45" s="31">
        <v>0</v>
      </c>
      <c r="AK45" s="31">
        <v>0</v>
      </c>
      <c r="AL45" s="31">
        <v>0</v>
      </c>
      <c r="AM45" s="31">
        <v>0</v>
      </c>
      <c r="AN45" s="33">
        <f t="shared" ref="AN45:AN53" si="152">SUM(AO45:AR45)</f>
        <v>0</v>
      </c>
      <c r="AO45" s="31">
        <v>0</v>
      </c>
      <c r="AP45" s="31">
        <v>0</v>
      </c>
      <c r="AQ45" s="31">
        <v>0</v>
      </c>
      <c r="AR45" s="31">
        <v>0</v>
      </c>
      <c r="AS45" s="33">
        <f t="shared" ref="AS45:AS53" si="153">SUM(AT45:AW45)</f>
        <v>0</v>
      </c>
      <c r="AT45" s="31">
        <v>0</v>
      </c>
      <c r="AU45" s="31">
        <v>0</v>
      </c>
      <c r="AV45" s="31">
        <v>0</v>
      </c>
      <c r="AW45" s="31">
        <v>0</v>
      </c>
      <c r="AX45" s="33">
        <f t="shared" ref="AX45:AX53" si="154">SUM(AY45:BB45)</f>
        <v>0</v>
      </c>
      <c r="AY45" s="31">
        <v>0</v>
      </c>
      <c r="AZ45" s="31">
        <v>0</v>
      </c>
      <c r="BA45" s="31">
        <v>0</v>
      </c>
      <c r="BB45" s="31">
        <v>0</v>
      </c>
      <c r="BC45" s="33">
        <f t="shared" ref="BC45:BC53" si="155">SUM(BD45:BG45)</f>
        <v>0</v>
      </c>
      <c r="BD45" s="31">
        <v>0</v>
      </c>
      <c r="BE45" s="31">
        <v>0</v>
      </c>
      <c r="BF45" s="31">
        <v>0</v>
      </c>
      <c r="BG45" s="31">
        <v>0</v>
      </c>
      <c r="BH45" s="33">
        <f t="shared" ref="BH45:BH53" si="156">SUM(BI45:BL45)</f>
        <v>0</v>
      </c>
      <c r="BI45" s="31">
        <v>0</v>
      </c>
      <c r="BJ45" s="31">
        <v>0</v>
      </c>
      <c r="BK45" s="31">
        <v>0</v>
      </c>
      <c r="BL45" s="31">
        <v>0</v>
      </c>
    </row>
    <row r="46" spans="1:64" ht="49.5" x14ac:dyDescent="0.25">
      <c r="A46" s="26" t="s">
        <v>159</v>
      </c>
      <c r="B46" s="27" t="s">
        <v>255</v>
      </c>
      <c r="C46" s="28" t="s">
        <v>24</v>
      </c>
      <c r="D46" s="28" t="s">
        <v>56</v>
      </c>
      <c r="E46" s="29">
        <f t="shared" si="79"/>
        <v>4551.6000000000004</v>
      </c>
      <c r="F46" s="29">
        <f t="shared" si="80"/>
        <v>0</v>
      </c>
      <c r="G46" s="29">
        <f t="shared" si="81"/>
        <v>3830.9</v>
      </c>
      <c r="H46" s="29">
        <f t="shared" si="82"/>
        <v>720.69999999999982</v>
      </c>
      <c r="I46" s="29">
        <f t="shared" si="83"/>
        <v>0</v>
      </c>
      <c r="J46" s="44">
        <f t="shared" si="84"/>
        <v>0</v>
      </c>
      <c r="K46" s="31">
        <v>0</v>
      </c>
      <c r="L46" s="31">
        <v>0</v>
      </c>
      <c r="M46" s="31">
        <v>0</v>
      </c>
      <c r="N46" s="31">
        <v>0</v>
      </c>
      <c r="O46" s="31">
        <f t="shared" si="85"/>
        <v>0</v>
      </c>
      <c r="P46" s="31">
        <v>0</v>
      </c>
      <c r="Q46" s="31">
        <v>0</v>
      </c>
      <c r="R46" s="35">
        <v>0</v>
      </c>
      <c r="S46" s="31">
        <v>0</v>
      </c>
      <c r="T46" s="31">
        <f t="shared" ref="T46" si="157">SUM(U46:X46)</f>
        <v>4551.6000000000004</v>
      </c>
      <c r="U46" s="31">
        <v>0</v>
      </c>
      <c r="V46" s="31">
        <f>3830.8+0.1</f>
        <v>3830.9</v>
      </c>
      <c r="W46" s="31">
        <f>2531.6-2329.9-0.1+519.1</f>
        <v>720.69999999999982</v>
      </c>
      <c r="X46" s="31">
        <v>0</v>
      </c>
      <c r="Y46" s="33">
        <f t="shared" ref="Y46" si="158">SUM(Z46:AC46)</f>
        <v>0</v>
      </c>
      <c r="Z46" s="31">
        <v>0</v>
      </c>
      <c r="AA46" s="31">
        <v>0</v>
      </c>
      <c r="AB46" s="31">
        <v>0</v>
      </c>
      <c r="AC46" s="31">
        <v>0</v>
      </c>
      <c r="AD46" s="33">
        <f t="shared" ref="AD46" si="159">SUM(AE46:AH46)</f>
        <v>0</v>
      </c>
      <c r="AE46" s="31">
        <v>0</v>
      </c>
      <c r="AF46" s="31">
        <v>0</v>
      </c>
      <c r="AG46" s="31">
        <v>0</v>
      </c>
      <c r="AH46" s="31">
        <v>0</v>
      </c>
      <c r="AI46" s="33">
        <f t="shared" ref="AI46" si="160">SUM(AJ46:AM46)</f>
        <v>0</v>
      </c>
      <c r="AJ46" s="31">
        <v>0</v>
      </c>
      <c r="AK46" s="31">
        <v>0</v>
      </c>
      <c r="AL46" s="31">
        <v>0</v>
      </c>
      <c r="AM46" s="31">
        <v>0</v>
      </c>
      <c r="AN46" s="33">
        <f t="shared" ref="AN46" si="161">SUM(AO46:AR46)</f>
        <v>0</v>
      </c>
      <c r="AO46" s="31">
        <v>0</v>
      </c>
      <c r="AP46" s="31">
        <v>0</v>
      </c>
      <c r="AQ46" s="31">
        <v>0</v>
      </c>
      <c r="AR46" s="31">
        <v>0</v>
      </c>
      <c r="AS46" s="33">
        <f t="shared" ref="AS46" si="162">SUM(AT46:AW46)</f>
        <v>0</v>
      </c>
      <c r="AT46" s="31">
        <v>0</v>
      </c>
      <c r="AU46" s="31">
        <v>0</v>
      </c>
      <c r="AV46" s="31">
        <v>0</v>
      </c>
      <c r="AW46" s="31">
        <v>0</v>
      </c>
      <c r="AX46" s="33">
        <f t="shared" ref="AX46" si="163">SUM(AY46:BB46)</f>
        <v>0</v>
      </c>
      <c r="AY46" s="31">
        <v>0</v>
      </c>
      <c r="AZ46" s="31">
        <v>0</v>
      </c>
      <c r="BA46" s="31">
        <v>0</v>
      </c>
      <c r="BB46" s="31">
        <v>0</v>
      </c>
      <c r="BC46" s="33">
        <f t="shared" ref="BC46" si="164">SUM(BD46:BG46)</f>
        <v>0</v>
      </c>
      <c r="BD46" s="31">
        <v>0</v>
      </c>
      <c r="BE46" s="31">
        <v>0</v>
      </c>
      <c r="BF46" s="31">
        <v>0</v>
      </c>
      <c r="BG46" s="31">
        <v>0</v>
      </c>
      <c r="BH46" s="33">
        <f t="shared" ref="BH46" si="165">SUM(BI46:BL46)</f>
        <v>0</v>
      </c>
      <c r="BI46" s="31">
        <v>0</v>
      </c>
      <c r="BJ46" s="31">
        <v>0</v>
      </c>
      <c r="BK46" s="31">
        <v>0</v>
      </c>
      <c r="BL46" s="31">
        <v>0</v>
      </c>
    </row>
    <row r="47" spans="1:64" ht="49.5" x14ac:dyDescent="0.25">
      <c r="A47" s="26" t="s">
        <v>160</v>
      </c>
      <c r="B47" s="27" t="s">
        <v>279</v>
      </c>
      <c r="C47" s="28" t="s">
        <v>24</v>
      </c>
      <c r="D47" s="28" t="s">
        <v>56</v>
      </c>
      <c r="E47" s="29">
        <f t="shared" ref="E47" si="166">J47+O47+T47+Y47+AD47+AI47+AN47+AS47+AX47</f>
        <v>0</v>
      </c>
      <c r="F47" s="29">
        <f t="shared" ref="F47" si="167">K47+P47+U47+Z47+AE47+AJ47+AO47+AT47+AY47</f>
        <v>0</v>
      </c>
      <c r="G47" s="29">
        <f t="shared" ref="G47" si="168">L47+Q47+V47+AA47+AF47+AK47+AP47+AU47+AZ47</f>
        <v>0</v>
      </c>
      <c r="H47" s="29">
        <f t="shared" ref="H47" si="169">M47+R47+W47+AB47+AG47+AL47+AQ47+AV47+BA47</f>
        <v>0</v>
      </c>
      <c r="I47" s="29">
        <f t="shared" ref="I47" si="170">N47+S47+X47+AC47+AH47+AM47+AR47+AW47+BB47</f>
        <v>0</v>
      </c>
      <c r="J47" s="44">
        <f t="shared" ref="J47" si="171">M47</f>
        <v>0</v>
      </c>
      <c r="K47" s="31">
        <v>0</v>
      </c>
      <c r="L47" s="31">
        <v>0</v>
      </c>
      <c r="M47" s="31">
        <v>0</v>
      </c>
      <c r="N47" s="31">
        <v>0</v>
      </c>
      <c r="O47" s="31">
        <f t="shared" ref="O47" si="172">SUM(P47:S47)</f>
        <v>0</v>
      </c>
      <c r="P47" s="31">
        <v>0</v>
      </c>
      <c r="Q47" s="31">
        <v>0</v>
      </c>
      <c r="R47" s="35">
        <v>0</v>
      </c>
      <c r="S47" s="31">
        <v>0</v>
      </c>
      <c r="T47" s="31">
        <f t="shared" ref="T47" si="173">SUM(U47:X47)</f>
        <v>0</v>
      </c>
      <c r="U47" s="31">
        <v>0</v>
      </c>
      <c r="V47" s="31">
        <v>0</v>
      </c>
      <c r="W47" s="31">
        <f>5518.9-5518.9</f>
        <v>0</v>
      </c>
      <c r="X47" s="31">
        <v>0</v>
      </c>
      <c r="Y47" s="33">
        <f t="shared" ref="Y47" si="174">SUM(Z47:AC47)</f>
        <v>0</v>
      </c>
      <c r="Z47" s="31">
        <v>0</v>
      </c>
      <c r="AA47" s="31">
        <v>0</v>
      </c>
      <c r="AB47" s="31">
        <v>0</v>
      </c>
      <c r="AC47" s="31">
        <v>0</v>
      </c>
      <c r="AD47" s="33">
        <f t="shared" ref="AD47" si="175">SUM(AE47:AH47)</f>
        <v>0</v>
      </c>
      <c r="AE47" s="31">
        <v>0</v>
      </c>
      <c r="AF47" s="31">
        <v>0</v>
      </c>
      <c r="AG47" s="31">
        <v>0</v>
      </c>
      <c r="AH47" s="31">
        <v>0</v>
      </c>
      <c r="AI47" s="33">
        <f t="shared" ref="AI47" si="176">SUM(AJ47:AM47)</f>
        <v>0</v>
      </c>
      <c r="AJ47" s="31">
        <v>0</v>
      </c>
      <c r="AK47" s="31">
        <v>0</v>
      </c>
      <c r="AL47" s="31">
        <v>0</v>
      </c>
      <c r="AM47" s="31">
        <v>0</v>
      </c>
      <c r="AN47" s="33">
        <f t="shared" ref="AN47" si="177">SUM(AO47:AR47)</f>
        <v>0</v>
      </c>
      <c r="AO47" s="31">
        <v>0</v>
      </c>
      <c r="AP47" s="31">
        <v>0</v>
      </c>
      <c r="AQ47" s="31">
        <v>0</v>
      </c>
      <c r="AR47" s="31">
        <v>0</v>
      </c>
      <c r="AS47" s="33">
        <f t="shared" ref="AS47" si="178">SUM(AT47:AW47)</f>
        <v>0</v>
      </c>
      <c r="AT47" s="31">
        <v>0</v>
      </c>
      <c r="AU47" s="31">
        <v>0</v>
      </c>
      <c r="AV47" s="31">
        <v>0</v>
      </c>
      <c r="AW47" s="31">
        <v>0</v>
      </c>
      <c r="AX47" s="33">
        <f t="shared" ref="AX47" si="179">SUM(AY47:BB47)</f>
        <v>0</v>
      </c>
      <c r="AY47" s="31">
        <v>0</v>
      </c>
      <c r="AZ47" s="31">
        <v>0</v>
      </c>
      <c r="BA47" s="31">
        <v>0</v>
      </c>
      <c r="BB47" s="31">
        <v>0</v>
      </c>
      <c r="BC47" s="33">
        <f t="shared" ref="BC47" si="180">SUM(BD47:BG47)</f>
        <v>0</v>
      </c>
      <c r="BD47" s="31">
        <v>0</v>
      </c>
      <c r="BE47" s="31">
        <v>0</v>
      </c>
      <c r="BF47" s="31">
        <v>0</v>
      </c>
      <c r="BG47" s="31">
        <v>0</v>
      </c>
      <c r="BH47" s="33">
        <f t="shared" ref="BH47" si="181">SUM(BI47:BL47)</f>
        <v>0</v>
      </c>
      <c r="BI47" s="31">
        <v>0</v>
      </c>
      <c r="BJ47" s="31">
        <v>0</v>
      </c>
      <c r="BK47" s="31">
        <v>0</v>
      </c>
      <c r="BL47" s="31">
        <v>0</v>
      </c>
    </row>
    <row r="48" spans="1:64" ht="49.5" x14ac:dyDescent="0.25">
      <c r="A48" s="26" t="s">
        <v>161</v>
      </c>
      <c r="B48" s="27" t="s">
        <v>285</v>
      </c>
      <c r="C48" s="28" t="s">
        <v>24</v>
      </c>
      <c r="D48" s="28" t="s">
        <v>56</v>
      </c>
      <c r="E48" s="29">
        <f t="shared" ref="E48" si="182">J48+O48+T48+Y48+AD48+AI48+AN48+AS48+AX48</f>
        <v>4655.4000000000005</v>
      </c>
      <c r="F48" s="29">
        <f t="shared" ref="F48" si="183">K48+P48+U48+Z48+AE48+AJ48+AO48+AT48+AY48</f>
        <v>0</v>
      </c>
      <c r="G48" s="29">
        <f t="shared" ref="G48" si="184">L48+Q48+V48+AA48+AF48+AK48+AP48+AU48+AZ48</f>
        <v>4422.6000000000004</v>
      </c>
      <c r="H48" s="29">
        <f t="shared" ref="H48" si="185">M48+R48+W48+AB48+AG48+AL48+AQ48+AV48+BA48</f>
        <v>232.80000000000018</v>
      </c>
      <c r="I48" s="29">
        <f t="shared" ref="I48" si="186">N48+S48+X48+AC48+AH48+AM48+AR48+AW48+BB48</f>
        <v>0</v>
      </c>
      <c r="J48" s="44">
        <f t="shared" ref="J48" si="187">M48</f>
        <v>0</v>
      </c>
      <c r="K48" s="31">
        <v>0</v>
      </c>
      <c r="L48" s="31">
        <v>0</v>
      </c>
      <c r="M48" s="31">
        <v>0</v>
      </c>
      <c r="N48" s="31">
        <v>0</v>
      </c>
      <c r="O48" s="31">
        <f t="shared" ref="O48" si="188">SUM(P48:S48)</f>
        <v>0</v>
      </c>
      <c r="P48" s="31">
        <v>0</v>
      </c>
      <c r="Q48" s="31">
        <v>0</v>
      </c>
      <c r="R48" s="35">
        <v>0</v>
      </c>
      <c r="S48" s="31">
        <v>0</v>
      </c>
      <c r="T48" s="31">
        <f t="shared" ref="T48" si="189">SUM(U48:X48)</f>
        <v>4655.4000000000005</v>
      </c>
      <c r="U48" s="31">
        <v>0</v>
      </c>
      <c r="V48" s="31">
        <v>4422.6000000000004</v>
      </c>
      <c r="W48" s="31">
        <f>4655.4+232.8-4655.4</f>
        <v>232.80000000000018</v>
      </c>
      <c r="X48" s="31">
        <v>0</v>
      </c>
      <c r="Y48" s="33">
        <f t="shared" ref="Y48" si="190">SUM(Z48:AC48)</f>
        <v>0</v>
      </c>
      <c r="Z48" s="31">
        <v>0</v>
      </c>
      <c r="AA48" s="31">
        <v>0</v>
      </c>
      <c r="AB48" s="31">
        <v>0</v>
      </c>
      <c r="AC48" s="31">
        <v>0</v>
      </c>
      <c r="AD48" s="33">
        <f t="shared" ref="AD48" si="191">SUM(AE48:AH48)</f>
        <v>0</v>
      </c>
      <c r="AE48" s="31">
        <v>0</v>
      </c>
      <c r="AF48" s="31">
        <v>0</v>
      </c>
      <c r="AG48" s="31">
        <v>0</v>
      </c>
      <c r="AH48" s="31">
        <v>0</v>
      </c>
      <c r="AI48" s="33">
        <f t="shared" ref="AI48" si="192">SUM(AJ48:AM48)</f>
        <v>0</v>
      </c>
      <c r="AJ48" s="31">
        <v>0</v>
      </c>
      <c r="AK48" s="31">
        <v>0</v>
      </c>
      <c r="AL48" s="31">
        <v>0</v>
      </c>
      <c r="AM48" s="31">
        <v>0</v>
      </c>
      <c r="AN48" s="33">
        <f t="shared" ref="AN48" si="193">SUM(AO48:AR48)</f>
        <v>0</v>
      </c>
      <c r="AO48" s="31">
        <v>0</v>
      </c>
      <c r="AP48" s="31">
        <v>0</v>
      </c>
      <c r="AQ48" s="31">
        <v>0</v>
      </c>
      <c r="AR48" s="31">
        <v>0</v>
      </c>
      <c r="AS48" s="33">
        <f t="shared" ref="AS48" si="194">SUM(AT48:AW48)</f>
        <v>0</v>
      </c>
      <c r="AT48" s="31">
        <v>0</v>
      </c>
      <c r="AU48" s="31">
        <v>0</v>
      </c>
      <c r="AV48" s="31">
        <v>0</v>
      </c>
      <c r="AW48" s="31">
        <v>0</v>
      </c>
      <c r="AX48" s="33">
        <f t="shared" ref="AX48" si="195">SUM(AY48:BB48)</f>
        <v>0</v>
      </c>
      <c r="AY48" s="31">
        <v>0</v>
      </c>
      <c r="AZ48" s="31">
        <v>0</v>
      </c>
      <c r="BA48" s="31">
        <v>0</v>
      </c>
      <c r="BB48" s="31">
        <v>0</v>
      </c>
      <c r="BC48" s="33">
        <f t="shared" ref="BC48" si="196">SUM(BD48:BG48)</f>
        <v>0</v>
      </c>
      <c r="BD48" s="31">
        <v>0</v>
      </c>
      <c r="BE48" s="31">
        <v>0</v>
      </c>
      <c r="BF48" s="31">
        <v>0</v>
      </c>
      <c r="BG48" s="31">
        <v>0</v>
      </c>
      <c r="BH48" s="33">
        <f t="shared" ref="BH48" si="197">SUM(BI48:BL48)</f>
        <v>0</v>
      </c>
      <c r="BI48" s="31">
        <v>0</v>
      </c>
      <c r="BJ48" s="31">
        <v>0</v>
      </c>
      <c r="BK48" s="31">
        <v>0</v>
      </c>
      <c r="BL48" s="31">
        <v>0</v>
      </c>
    </row>
    <row r="49" spans="1:64" ht="49.5" x14ac:dyDescent="0.25">
      <c r="A49" s="26" t="s">
        <v>162</v>
      </c>
      <c r="B49" s="27" t="s">
        <v>338</v>
      </c>
      <c r="C49" s="28" t="s">
        <v>24</v>
      </c>
      <c r="D49" s="28" t="s">
        <v>56</v>
      </c>
      <c r="E49" s="29">
        <f t="shared" ref="E49" si="198">J49+O49+T49+Y49+AD49+AI49+AN49+AS49+AX49</f>
        <v>4645.8999999999996</v>
      </c>
      <c r="F49" s="29">
        <f t="shared" ref="F49" si="199">K49+P49+U49+Z49+AE49+AJ49+AO49+AT49+AY49</f>
        <v>0</v>
      </c>
      <c r="G49" s="29">
        <f t="shared" ref="G49" si="200">L49+Q49+V49+AA49+AF49+AK49+AP49+AU49+AZ49</f>
        <v>0</v>
      </c>
      <c r="H49" s="29">
        <f t="shared" ref="H49" si="201">M49+R49+W49+AB49+AG49+AL49+AQ49+AV49+BA49</f>
        <v>4645.8999999999996</v>
      </c>
      <c r="I49" s="29">
        <f t="shared" ref="I49" si="202">N49+S49+X49+AC49+AH49+AM49+AR49+AW49+BB49</f>
        <v>0</v>
      </c>
      <c r="J49" s="44">
        <f t="shared" ref="J49" si="203">M49</f>
        <v>0</v>
      </c>
      <c r="K49" s="31">
        <v>0</v>
      </c>
      <c r="L49" s="31">
        <v>0</v>
      </c>
      <c r="M49" s="31">
        <v>0</v>
      </c>
      <c r="N49" s="31">
        <v>0</v>
      </c>
      <c r="O49" s="31">
        <f t="shared" ref="O49" si="204">SUM(P49:S49)</f>
        <v>0</v>
      </c>
      <c r="P49" s="31">
        <v>0</v>
      </c>
      <c r="Q49" s="31">
        <v>0</v>
      </c>
      <c r="R49" s="35">
        <v>0</v>
      </c>
      <c r="S49" s="31">
        <v>0</v>
      </c>
      <c r="T49" s="31">
        <f t="shared" ref="T49" si="205">SUM(U49:X49)</f>
        <v>0</v>
      </c>
      <c r="U49" s="31">
        <v>0</v>
      </c>
      <c r="V49" s="31">
        <v>0</v>
      </c>
      <c r="W49" s="31">
        <v>0</v>
      </c>
      <c r="X49" s="31">
        <v>0</v>
      </c>
      <c r="Y49" s="31">
        <f t="shared" ref="Y49" si="206">SUM(Z49:AC49)</f>
        <v>0</v>
      </c>
      <c r="Z49" s="31">
        <v>0</v>
      </c>
      <c r="AA49" s="31">
        <v>0</v>
      </c>
      <c r="AB49" s="31">
        <f>7000-2354.1-4645.9</f>
        <v>0</v>
      </c>
      <c r="AC49" s="31">
        <v>0</v>
      </c>
      <c r="AD49" s="31">
        <f t="shared" ref="AD49" si="207">SUM(AE49:AH49)</f>
        <v>4645.8999999999996</v>
      </c>
      <c r="AE49" s="31">
        <v>0</v>
      </c>
      <c r="AF49" s="31">
        <v>0</v>
      </c>
      <c r="AG49" s="31">
        <v>4645.8999999999996</v>
      </c>
      <c r="AH49" s="31">
        <v>0</v>
      </c>
      <c r="AI49" s="33">
        <f t="shared" ref="AI49" si="208">SUM(AJ49:AM49)</f>
        <v>0</v>
      </c>
      <c r="AJ49" s="31">
        <v>0</v>
      </c>
      <c r="AK49" s="31">
        <v>0</v>
      </c>
      <c r="AL49" s="31">
        <v>0</v>
      </c>
      <c r="AM49" s="31">
        <v>0</v>
      </c>
      <c r="AN49" s="33">
        <f t="shared" ref="AN49" si="209">SUM(AO49:AR49)</f>
        <v>0</v>
      </c>
      <c r="AO49" s="31">
        <v>0</v>
      </c>
      <c r="AP49" s="31">
        <v>0</v>
      </c>
      <c r="AQ49" s="31">
        <v>0</v>
      </c>
      <c r="AR49" s="31">
        <v>0</v>
      </c>
      <c r="AS49" s="33">
        <f t="shared" ref="AS49" si="210">SUM(AT49:AW49)</f>
        <v>0</v>
      </c>
      <c r="AT49" s="31">
        <v>0</v>
      </c>
      <c r="AU49" s="31">
        <v>0</v>
      </c>
      <c r="AV49" s="31">
        <v>0</v>
      </c>
      <c r="AW49" s="31">
        <v>0</v>
      </c>
      <c r="AX49" s="33">
        <f t="shared" ref="AX49" si="211">SUM(AY49:BB49)</f>
        <v>0</v>
      </c>
      <c r="AY49" s="31">
        <v>0</v>
      </c>
      <c r="AZ49" s="31">
        <v>0</v>
      </c>
      <c r="BA49" s="31">
        <v>0</v>
      </c>
      <c r="BB49" s="31">
        <v>0</v>
      </c>
      <c r="BC49" s="33">
        <f t="shared" ref="BC49" si="212">SUM(BD49:BG49)</f>
        <v>0</v>
      </c>
      <c r="BD49" s="31">
        <v>0</v>
      </c>
      <c r="BE49" s="31">
        <v>0</v>
      </c>
      <c r="BF49" s="31">
        <v>0</v>
      </c>
      <c r="BG49" s="31">
        <v>0</v>
      </c>
      <c r="BH49" s="33">
        <f t="shared" ref="BH49" si="213">SUM(BI49:BL49)</f>
        <v>0</v>
      </c>
      <c r="BI49" s="31">
        <v>0</v>
      </c>
      <c r="BJ49" s="31">
        <v>0</v>
      </c>
      <c r="BK49" s="31">
        <v>0</v>
      </c>
      <c r="BL49" s="31">
        <v>0</v>
      </c>
    </row>
    <row r="50" spans="1:64" ht="33" x14ac:dyDescent="0.25">
      <c r="A50" s="26" t="s">
        <v>163</v>
      </c>
      <c r="B50" s="8" t="s">
        <v>169</v>
      </c>
      <c r="C50" s="28" t="s">
        <v>24</v>
      </c>
      <c r="D50" s="28" t="s">
        <v>94</v>
      </c>
      <c r="E50" s="29">
        <f t="shared" ref="E50:I53" si="214">J50+O50+T50+Y50+AD50+AI50+AN50+AS50+AX50</f>
        <v>5400</v>
      </c>
      <c r="F50" s="29">
        <f t="shared" si="214"/>
        <v>0</v>
      </c>
      <c r="G50" s="29">
        <f t="shared" si="214"/>
        <v>0</v>
      </c>
      <c r="H50" s="29">
        <f t="shared" si="214"/>
        <v>5346</v>
      </c>
      <c r="I50" s="29">
        <f t="shared" si="214"/>
        <v>54</v>
      </c>
      <c r="J50" s="30">
        <f>SUM(K50:N50)</f>
        <v>5400</v>
      </c>
      <c r="K50" s="31">
        <v>0</v>
      </c>
      <c r="L50" s="31">
        <v>0</v>
      </c>
      <c r="M50" s="30">
        <v>5346</v>
      </c>
      <c r="N50" s="31">
        <v>54</v>
      </c>
      <c r="O50" s="31">
        <f t="shared" si="85"/>
        <v>0</v>
      </c>
      <c r="P50" s="31">
        <v>0</v>
      </c>
      <c r="Q50" s="31">
        <v>0</v>
      </c>
      <c r="R50" s="34">
        <v>0</v>
      </c>
      <c r="S50" s="31">
        <v>0</v>
      </c>
      <c r="T50" s="33">
        <f t="shared" si="148"/>
        <v>0</v>
      </c>
      <c r="U50" s="31">
        <v>0</v>
      </c>
      <c r="V50" s="31">
        <v>0</v>
      </c>
      <c r="W50" s="31">
        <v>0</v>
      </c>
      <c r="X50" s="31">
        <v>0</v>
      </c>
      <c r="Y50" s="33">
        <f t="shared" si="149"/>
        <v>0</v>
      </c>
      <c r="Z50" s="31">
        <v>0</v>
      </c>
      <c r="AA50" s="31">
        <v>0</v>
      </c>
      <c r="AB50" s="31">
        <v>0</v>
      </c>
      <c r="AC50" s="31">
        <v>0</v>
      </c>
      <c r="AD50" s="33">
        <f t="shared" si="150"/>
        <v>0</v>
      </c>
      <c r="AE50" s="31">
        <v>0</v>
      </c>
      <c r="AF50" s="31">
        <v>0</v>
      </c>
      <c r="AG50" s="31">
        <v>0</v>
      </c>
      <c r="AH50" s="31">
        <v>0</v>
      </c>
      <c r="AI50" s="33">
        <f t="shared" si="151"/>
        <v>0</v>
      </c>
      <c r="AJ50" s="31">
        <v>0</v>
      </c>
      <c r="AK50" s="31">
        <v>0</v>
      </c>
      <c r="AL50" s="31">
        <v>0</v>
      </c>
      <c r="AM50" s="31">
        <v>0</v>
      </c>
      <c r="AN50" s="33">
        <f t="shared" si="152"/>
        <v>0</v>
      </c>
      <c r="AO50" s="31">
        <v>0</v>
      </c>
      <c r="AP50" s="31">
        <v>0</v>
      </c>
      <c r="AQ50" s="31">
        <v>0</v>
      </c>
      <c r="AR50" s="31">
        <v>0</v>
      </c>
      <c r="AS50" s="33">
        <f t="shared" si="153"/>
        <v>0</v>
      </c>
      <c r="AT50" s="31">
        <v>0</v>
      </c>
      <c r="AU50" s="31">
        <v>0</v>
      </c>
      <c r="AV50" s="31">
        <v>0</v>
      </c>
      <c r="AW50" s="31">
        <v>0</v>
      </c>
      <c r="AX50" s="33">
        <f t="shared" si="154"/>
        <v>0</v>
      </c>
      <c r="AY50" s="31">
        <v>0</v>
      </c>
      <c r="AZ50" s="31">
        <v>0</v>
      </c>
      <c r="BA50" s="31">
        <v>0</v>
      </c>
      <c r="BB50" s="31">
        <v>0</v>
      </c>
      <c r="BC50" s="33">
        <f t="shared" si="155"/>
        <v>0</v>
      </c>
      <c r="BD50" s="31">
        <v>0</v>
      </c>
      <c r="BE50" s="31">
        <v>0</v>
      </c>
      <c r="BF50" s="31">
        <v>0</v>
      </c>
      <c r="BG50" s="31">
        <v>0</v>
      </c>
      <c r="BH50" s="33">
        <f t="shared" si="156"/>
        <v>0</v>
      </c>
      <c r="BI50" s="31">
        <v>0</v>
      </c>
      <c r="BJ50" s="31">
        <v>0</v>
      </c>
      <c r="BK50" s="31">
        <v>0</v>
      </c>
      <c r="BL50" s="31">
        <v>0</v>
      </c>
    </row>
    <row r="51" spans="1:64" ht="33" x14ac:dyDescent="0.25">
      <c r="A51" s="26" t="s">
        <v>164</v>
      </c>
      <c r="B51" s="9" t="s">
        <v>170</v>
      </c>
      <c r="C51" s="28" t="s">
        <v>24</v>
      </c>
      <c r="D51" s="28" t="s">
        <v>94</v>
      </c>
      <c r="E51" s="29">
        <f t="shared" si="214"/>
        <v>1800</v>
      </c>
      <c r="F51" s="29">
        <f t="shared" si="214"/>
        <v>0</v>
      </c>
      <c r="G51" s="29">
        <f t="shared" si="214"/>
        <v>0</v>
      </c>
      <c r="H51" s="29">
        <f t="shared" si="214"/>
        <v>1782</v>
      </c>
      <c r="I51" s="29">
        <f t="shared" si="214"/>
        <v>18</v>
      </c>
      <c r="J51" s="30">
        <f t="shared" ref="J51:J53" si="215">SUM(K51:N51)</f>
        <v>1800</v>
      </c>
      <c r="K51" s="31">
        <v>0</v>
      </c>
      <c r="L51" s="31">
        <v>0</v>
      </c>
      <c r="M51" s="30">
        <v>1782</v>
      </c>
      <c r="N51" s="31">
        <v>18</v>
      </c>
      <c r="O51" s="31">
        <f t="shared" si="85"/>
        <v>0</v>
      </c>
      <c r="P51" s="31">
        <v>0</v>
      </c>
      <c r="Q51" s="31">
        <v>0</v>
      </c>
      <c r="R51" s="34">
        <v>0</v>
      </c>
      <c r="S51" s="31">
        <v>0</v>
      </c>
      <c r="T51" s="33">
        <f t="shared" si="148"/>
        <v>0</v>
      </c>
      <c r="U51" s="31">
        <v>0</v>
      </c>
      <c r="V51" s="31">
        <v>0</v>
      </c>
      <c r="W51" s="31">
        <v>0</v>
      </c>
      <c r="X51" s="31">
        <v>0</v>
      </c>
      <c r="Y51" s="33">
        <f t="shared" si="149"/>
        <v>0</v>
      </c>
      <c r="Z51" s="31">
        <v>0</v>
      </c>
      <c r="AA51" s="31">
        <v>0</v>
      </c>
      <c r="AB51" s="31">
        <v>0</v>
      </c>
      <c r="AC51" s="31">
        <v>0</v>
      </c>
      <c r="AD51" s="33">
        <f t="shared" si="150"/>
        <v>0</v>
      </c>
      <c r="AE51" s="31">
        <v>0</v>
      </c>
      <c r="AF51" s="31">
        <v>0</v>
      </c>
      <c r="AG51" s="31">
        <v>0</v>
      </c>
      <c r="AH51" s="31">
        <v>0</v>
      </c>
      <c r="AI51" s="33">
        <f t="shared" si="151"/>
        <v>0</v>
      </c>
      <c r="AJ51" s="31">
        <v>0</v>
      </c>
      <c r="AK51" s="31">
        <v>0</v>
      </c>
      <c r="AL51" s="31">
        <v>0</v>
      </c>
      <c r="AM51" s="31">
        <v>0</v>
      </c>
      <c r="AN51" s="33">
        <f t="shared" si="152"/>
        <v>0</v>
      </c>
      <c r="AO51" s="31">
        <v>0</v>
      </c>
      <c r="AP51" s="31">
        <v>0</v>
      </c>
      <c r="AQ51" s="31">
        <v>0</v>
      </c>
      <c r="AR51" s="31">
        <v>0</v>
      </c>
      <c r="AS51" s="33">
        <f t="shared" si="153"/>
        <v>0</v>
      </c>
      <c r="AT51" s="31">
        <v>0</v>
      </c>
      <c r="AU51" s="31">
        <v>0</v>
      </c>
      <c r="AV51" s="31">
        <v>0</v>
      </c>
      <c r="AW51" s="31">
        <v>0</v>
      </c>
      <c r="AX51" s="33">
        <f t="shared" si="154"/>
        <v>0</v>
      </c>
      <c r="AY51" s="31">
        <v>0</v>
      </c>
      <c r="AZ51" s="31">
        <v>0</v>
      </c>
      <c r="BA51" s="31">
        <v>0</v>
      </c>
      <c r="BB51" s="31">
        <v>0</v>
      </c>
      <c r="BC51" s="33">
        <f t="shared" si="155"/>
        <v>0</v>
      </c>
      <c r="BD51" s="31">
        <v>0</v>
      </c>
      <c r="BE51" s="31">
        <v>0</v>
      </c>
      <c r="BF51" s="31">
        <v>0</v>
      </c>
      <c r="BG51" s="31">
        <v>0</v>
      </c>
      <c r="BH51" s="33">
        <f t="shared" si="156"/>
        <v>0</v>
      </c>
      <c r="BI51" s="31">
        <v>0</v>
      </c>
      <c r="BJ51" s="31">
        <v>0</v>
      </c>
      <c r="BK51" s="31">
        <v>0</v>
      </c>
      <c r="BL51" s="31">
        <v>0</v>
      </c>
    </row>
    <row r="52" spans="1:64" ht="33" x14ac:dyDescent="0.25">
      <c r="A52" s="26" t="s">
        <v>165</v>
      </c>
      <c r="B52" s="9" t="s">
        <v>171</v>
      </c>
      <c r="C52" s="28" t="s">
        <v>24</v>
      </c>
      <c r="D52" s="28" t="s">
        <v>94</v>
      </c>
      <c r="E52" s="29">
        <f t="shared" si="214"/>
        <v>1800</v>
      </c>
      <c r="F52" s="29">
        <f t="shared" si="214"/>
        <v>0</v>
      </c>
      <c r="G52" s="29">
        <f t="shared" si="214"/>
        <v>0</v>
      </c>
      <c r="H52" s="29">
        <f t="shared" si="214"/>
        <v>1782</v>
      </c>
      <c r="I52" s="29">
        <f t="shared" si="214"/>
        <v>18</v>
      </c>
      <c r="J52" s="30">
        <f t="shared" si="215"/>
        <v>1800</v>
      </c>
      <c r="K52" s="31">
        <v>0</v>
      </c>
      <c r="L52" s="31">
        <v>0</v>
      </c>
      <c r="M52" s="30">
        <v>1782</v>
      </c>
      <c r="N52" s="31">
        <v>18</v>
      </c>
      <c r="O52" s="31">
        <f t="shared" si="85"/>
        <v>0</v>
      </c>
      <c r="P52" s="31">
        <v>0</v>
      </c>
      <c r="Q52" s="31">
        <v>0</v>
      </c>
      <c r="R52" s="34">
        <v>0</v>
      </c>
      <c r="S52" s="31">
        <v>0</v>
      </c>
      <c r="T52" s="33">
        <f t="shared" si="148"/>
        <v>0</v>
      </c>
      <c r="U52" s="31">
        <v>0</v>
      </c>
      <c r="V52" s="31">
        <v>0</v>
      </c>
      <c r="W52" s="31">
        <v>0</v>
      </c>
      <c r="X52" s="31">
        <v>0</v>
      </c>
      <c r="Y52" s="33">
        <f t="shared" si="149"/>
        <v>0</v>
      </c>
      <c r="Z52" s="31">
        <v>0</v>
      </c>
      <c r="AA52" s="31">
        <v>0</v>
      </c>
      <c r="AB52" s="31">
        <v>0</v>
      </c>
      <c r="AC52" s="31">
        <v>0</v>
      </c>
      <c r="AD52" s="33">
        <f t="shared" si="150"/>
        <v>0</v>
      </c>
      <c r="AE52" s="31">
        <v>0</v>
      </c>
      <c r="AF52" s="31">
        <v>0</v>
      </c>
      <c r="AG52" s="31">
        <v>0</v>
      </c>
      <c r="AH52" s="31">
        <v>0</v>
      </c>
      <c r="AI52" s="33">
        <f t="shared" si="151"/>
        <v>0</v>
      </c>
      <c r="AJ52" s="31">
        <v>0</v>
      </c>
      <c r="AK52" s="31">
        <v>0</v>
      </c>
      <c r="AL52" s="31">
        <v>0</v>
      </c>
      <c r="AM52" s="31">
        <v>0</v>
      </c>
      <c r="AN52" s="33">
        <f t="shared" si="152"/>
        <v>0</v>
      </c>
      <c r="AO52" s="31">
        <v>0</v>
      </c>
      <c r="AP52" s="31">
        <v>0</v>
      </c>
      <c r="AQ52" s="31">
        <v>0</v>
      </c>
      <c r="AR52" s="31">
        <v>0</v>
      </c>
      <c r="AS52" s="33">
        <f t="shared" si="153"/>
        <v>0</v>
      </c>
      <c r="AT52" s="31">
        <v>0</v>
      </c>
      <c r="AU52" s="31">
        <v>0</v>
      </c>
      <c r="AV52" s="31">
        <v>0</v>
      </c>
      <c r="AW52" s="31">
        <v>0</v>
      </c>
      <c r="AX52" s="33">
        <f t="shared" si="154"/>
        <v>0</v>
      </c>
      <c r="AY52" s="31">
        <v>0</v>
      </c>
      <c r="AZ52" s="31">
        <v>0</v>
      </c>
      <c r="BA52" s="31">
        <v>0</v>
      </c>
      <c r="BB52" s="31">
        <v>0</v>
      </c>
      <c r="BC52" s="33">
        <f t="shared" si="155"/>
        <v>0</v>
      </c>
      <c r="BD52" s="31">
        <v>0</v>
      </c>
      <c r="BE52" s="31">
        <v>0</v>
      </c>
      <c r="BF52" s="31">
        <v>0</v>
      </c>
      <c r="BG52" s="31">
        <v>0</v>
      </c>
      <c r="BH52" s="33">
        <f t="shared" si="156"/>
        <v>0</v>
      </c>
      <c r="BI52" s="31">
        <v>0</v>
      </c>
      <c r="BJ52" s="31">
        <v>0</v>
      </c>
      <c r="BK52" s="31">
        <v>0</v>
      </c>
      <c r="BL52" s="31">
        <v>0</v>
      </c>
    </row>
    <row r="53" spans="1:64" ht="33" x14ac:dyDescent="0.25">
      <c r="A53" s="26" t="s">
        <v>166</v>
      </c>
      <c r="B53" s="9" t="s">
        <v>172</v>
      </c>
      <c r="C53" s="28" t="s">
        <v>24</v>
      </c>
      <c r="D53" s="28" t="s">
        <v>94</v>
      </c>
      <c r="E53" s="29">
        <f t="shared" si="214"/>
        <v>3024</v>
      </c>
      <c r="F53" s="29">
        <f t="shared" si="214"/>
        <v>0</v>
      </c>
      <c r="G53" s="29">
        <f t="shared" si="214"/>
        <v>0</v>
      </c>
      <c r="H53" s="29">
        <f t="shared" si="214"/>
        <v>2993.8</v>
      </c>
      <c r="I53" s="29">
        <f t="shared" si="214"/>
        <v>30.2</v>
      </c>
      <c r="J53" s="30">
        <f t="shared" si="215"/>
        <v>3024</v>
      </c>
      <c r="K53" s="31">
        <v>0</v>
      </c>
      <c r="L53" s="31">
        <v>0</v>
      </c>
      <c r="M53" s="30">
        <v>2993.8</v>
      </c>
      <c r="N53" s="31">
        <v>30.2</v>
      </c>
      <c r="O53" s="31">
        <f t="shared" ref="O53" si="216">R53</f>
        <v>0</v>
      </c>
      <c r="P53" s="31">
        <v>0</v>
      </c>
      <c r="Q53" s="31">
        <v>0</v>
      </c>
      <c r="R53" s="34">
        <v>0</v>
      </c>
      <c r="S53" s="31">
        <v>0</v>
      </c>
      <c r="T53" s="33">
        <f t="shared" si="148"/>
        <v>0</v>
      </c>
      <c r="U53" s="31">
        <v>0</v>
      </c>
      <c r="V53" s="31">
        <v>0</v>
      </c>
      <c r="W53" s="31">
        <v>0</v>
      </c>
      <c r="X53" s="31">
        <v>0</v>
      </c>
      <c r="Y53" s="33">
        <f t="shared" si="149"/>
        <v>0</v>
      </c>
      <c r="Z53" s="31">
        <v>0</v>
      </c>
      <c r="AA53" s="31">
        <v>0</v>
      </c>
      <c r="AB53" s="31">
        <v>0</v>
      </c>
      <c r="AC53" s="31">
        <v>0</v>
      </c>
      <c r="AD53" s="33">
        <f t="shared" si="150"/>
        <v>0</v>
      </c>
      <c r="AE53" s="31">
        <v>0</v>
      </c>
      <c r="AF53" s="31">
        <v>0</v>
      </c>
      <c r="AG53" s="31">
        <v>0</v>
      </c>
      <c r="AH53" s="31">
        <v>0</v>
      </c>
      <c r="AI53" s="33">
        <f t="shared" si="151"/>
        <v>0</v>
      </c>
      <c r="AJ53" s="31">
        <v>0</v>
      </c>
      <c r="AK53" s="31">
        <v>0</v>
      </c>
      <c r="AL53" s="31">
        <v>0</v>
      </c>
      <c r="AM53" s="31">
        <v>0</v>
      </c>
      <c r="AN53" s="33">
        <f t="shared" si="152"/>
        <v>0</v>
      </c>
      <c r="AO53" s="31">
        <v>0</v>
      </c>
      <c r="AP53" s="31">
        <v>0</v>
      </c>
      <c r="AQ53" s="31">
        <v>0</v>
      </c>
      <c r="AR53" s="31">
        <v>0</v>
      </c>
      <c r="AS53" s="33">
        <f t="shared" si="153"/>
        <v>0</v>
      </c>
      <c r="AT53" s="31">
        <v>0</v>
      </c>
      <c r="AU53" s="31">
        <v>0</v>
      </c>
      <c r="AV53" s="31">
        <v>0</v>
      </c>
      <c r="AW53" s="31">
        <v>0</v>
      </c>
      <c r="AX53" s="33">
        <f t="shared" si="154"/>
        <v>0</v>
      </c>
      <c r="AY53" s="31">
        <v>0</v>
      </c>
      <c r="AZ53" s="31">
        <v>0</v>
      </c>
      <c r="BA53" s="31">
        <v>0</v>
      </c>
      <c r="BB53" s="31">
        <v>0</v>
      </c>
      <c r="BC53" s="33">
        <f t="shared" si="155"/>
        <v>0</v>
      </c>
      <c r="BD53" s="31">
        <v>0</v>
      </c>
      <c r="BE53" s="31">
        <v>0</v>
      </c>
      <c r="BF53" s="31">
        <v>0</v>
      </c>
      <c r="BG53" s="31">
        <v>0</v>
      </c>
      <c r="BH53" s="33">
        <f t="shared" si="156"/>
        <v>0</v>
      </c>
      <c r="BI53" s="31">
        <v>0</v>
      </c>
      <c r="BJ53" s="31">
        <v>0</v>
      </c>
      <c r="BK53" s="31">
        <v>0</v>
      </c>
      <c r="BL53" s="31">
        <v>0</v>
      </c>
    </row>
    <row r="54" spans="1:64" ht="49.5" x14ac:dyDescent="0.25">
      <c r="A54" s="26" t="s">
        <v>167</v>
      </c>
      <c r="B54" s="27" t="s">
        <v>140</v>
      </c>
      <c r="C54" s="28" t="s">
        <v>24</v>
      </c>
      <c r="D54" s="28" t="s">
        <v>94</v>
      </c>
      <c r="E54" s="29">
        <f>J54+O54+T54+Y54+AD54+AI54+AN54+AS54+AX54</f>
        <v>460</v>
      </c>
      <c r="F54" s="29">
        <f t="shared" ref="F54" si="217">K54+P54+U54+Z54+AE54+AJ54+AO54+AT54+AY54</f>
        <v>0</v>
      </c>
      <c r="G54" s="29">
        <f t="shared" ref="G54" si="218">L54+Q54+V54+AA54+AF54+AK54+AP54+AU54+AZ54</f>
        <v>0</v>
      </c>
      <c r="H54" s="29">
        <f t="shared" ref="H54" si="219">M54+R54+W54+AB54+AG54+AL54+AQ54+AV54+BA54</f>
        <v>455.4</v>
      </c>
      <c r="I54" s="29">
        <f t="shared" ref="I54" si="220">N54+S54+X54+AC54+AH54+AM54+AR54+AW54+BB54</f>
        <v>4.5999999999999996</v>
      </c>
      <c r="J54" s="44">
        <f>M54+N54</f>
        <v>460</v>
      </c>
      <c r="K54" s="31">
        <v>0</v>
      </c>
      <c r="L54" s="31">
        <v>0</v>
      </c>
      <c r="M54" s="44">
        <v>455.4</v>
      </c>
      <c r="N54" s="31">
        <v>4.5999999999999996</v>
      </c>
      <c r="O54" s="31">
        <f t="shared" ref="O54" si="221">R54</f>
        <v>0</v>
      </c>
      <c r="P54" s="31">
        <v>0</v>
      </c>
      <c r="Q54" s="31">
        <v>0</v>
      </c>
      <c r="R54" s="34">
        <v>0</v>
      </c>
      <c r="S54" s="31">
        <v>0</v>
      </c>
      <c r="T54" s="33">
        <f>SUM(U54:X54)</f>
        <v>0</v>
      </c>
      <c r="U54" s="31">
        <v>0</v>
      </c>
      <c r="V54" s="31">
        <v>0</v>
      </c>
      <c r="W54" s="31">
        <v>0</v>
      </c>
      <c r="X54" s="31">
        <v>0</v>
      </c>
      <c r="Y54" s="33">
        <f>SUM(Z54:AC54)</f>
        <v>0</v>
      </c>
      <c r="Z54" s="31">
        <v>0</v>
      </c>
      <c r="AA54" s="31">
        <v>0</v>
      </c>
      <c r="AB54" s="31">
        <v>0</v>
      </c>
      <c r="AC54" s="31">
        <v>0</v>
      </c>
      <c r="AD54" s="33">
        <f>SUM(AE54:AH54)</f>
        <v>0</v>
      </c>
      <c r="AE54" s="31">
        <v>0</v>
      </c>
      <c r="AF54" s="31">
        <v>0</v>
      </c>
      <c r="AG54" s="31">
        <v>0</v>
      </c>
      <c r="AH54" s="31">
        <v>0</v>
      </c>
      <c r="AI54" s="33">
        <f>SUM(AJ54:AM54)</f>
        <v>0</v>
      </c>
      <c r="AJ54" s="31">
        <v>0</v>
      </c>
      <c r="AK54" s="31">
        <v>0</v>
      </c>
      <c r="AL54" s="31">
        <v>0</v>
      </c>
      <c r="AM54" s="31">
        <v>0</v>
      </c>
      <c r="AN54" s="33">
        <f>SUM(AO54:AR54)</f>
        <v>0</v>
      </c>
      <c r="AO54" s="31">
        <v>0</v>
      </c>
      <c r="AP54" s="31">
        <v>0</v>
      </c>
      <c r="AQ54" s="31">
        <v>0</v>
      </c>
      <c r="AR54" s="31">
        <v>0</v>
      </c>
      <c r="AS54" s="33">
        <f>SUM(AT54:AW54)</f>
        <v>0</v>
      </c>
      <c r="AT54" s="31">
        <v>0</v>
      </c>
      <c r="AU54" s="31">
        <v>0</v>
      </c>
      <c r="AV54" s="31">
        <v>0</v>
      </c>
      <c r="AW54" s="31">
        <v>0</v>
      </c>
      <c r="AX54" s="33">
        <f>SUM(AY54:BB54)</f>
        <v>0</v>
      </c>
      <c r="AY54" s="31">
        <v>0</v>
      </c>
      <c r="AZ54" s="31">
        <v>0</v>
      </c>
      <c r="BA54" s="31">
        <v>0</v>
      </c>
      <c r="BB54" s="31">
        <v>0</v>
      </c>
      <c r="BC54" s="33">
        <f>SUM(BD54:BG54)</f>
        <v>0</v>
      </c>
      <c r="BD54" s="31">
        <v>0</v>
      </c>
      <c r="BE54" s="31">
        <v>0</v>
      </c>
      <c r="BF54" s="31">
        <v>0</v>
      </c>
      <c r="BG54" s="31">
        <v>0</v>
      </c>
      <c r="BH54" s="33">
        <f>SUM(BI54:BL54)</f>
        <v>0</v>
      </c>
      <c r="BI54" s="31">
        <v>0</v>
      </c>
      <c r="BJ54" s="31">
        <v>0</v>
      </c>
      <c r="BK54" s="31">
        <v>0</v>
      </c>
      <c r="BL54" s="31">
        <v>0</v>
      </c>
    </row>
    <row r="55" spans="1:64" ht="33" x14ac:dyDescent="0.25">
      <c r="A55" s="26" t="s">
        <v>168</v>
      </c>
      <c r="B55" s="27" t="s">
        <v>141</v>
      </c>
      <c r="C55" s="28" t="s">
        <v>24</v>
      </c>
      <c r="D55" s="28" t="s">
        <v>94</v>
      </c>
      <c r="E55" s="29">
        <f t="shared" ref="E55" si="222">J55+O55+T55+Y55+AD55+AI55+AN55+AS55+AX55</f>
        <v>80</v>
      </c>
      <c r="F55" s="29">
        <f t="shared" ref="F55" si="223">K55+P55+U55+Z55+AE55+AJ55+AO55+AT55+AY55</f>
        <v>0</v>
      </c>
      <c r="G55" s="29">
        <f t="shared" ref="G55" si="224">L55+Q55+V55+AA55+AF55+AK55+AP55+AU55+AZ55</f>
        <v>0</v>
      </c>
      <c r="H55" s="29">
        <f t="shared" ref="H55" si="225">M55+R55+W55+AB55+AG55+AL55+AQ55+AV55+BA55</f>
        <v>79.2</v>
      </c>
      <c r="I55" s="29">
        <f t="shared" ref="I55" si="226">N55+S55+X55+AC55+AH55+AM55+AR55+AW55+BB55</f>
        <v>0.8</v>
      </c>
      <c r="J55" s="30">
        <f>SUM(K55:N55)</f>
        <v>80</v>
      </c>
      <c r="K55" s="31">
        <v>0</v>
      </c>
      <c r="L55" s="31">
        <v>0</v>
      </c>
      <c r="M55" s="30">
        <v>79.2</v>
      </c>
      <c r="N55" s="31">
        <v>0.8</v>
      </c>
      <c r="O55" s="31">
        <f t="shared" ref="O55" si="227">R55</f>
        <v>0</v>
      </c>
      <c r="P55" s="31">
        <v>0</v>
      </c>
      <c r="Q55" s="31">
        <v>0</v>
      </c>
      <c r="R55" s="34">
        <v>0</v>
      </c>
      <c r="S55" s="31">
        <v>0</v>
      </c>
      <c r="T55" s="33">
        <f>SUM(U55:X55)</f>
        <v>0</v>
      </c>
      <c r="U55" s="31">
        <v>0</v>
      </c>
      <c r="V55" s="31">
        <v>0</v>
      </c>
      <c r="W55" s="31">
        <v>0</v>
      </c>
      <c r="X55" s="31">
        <v>0</v>
      </c>
      <c r="Y55" s="33">
        <f>SUM(Z55:AC55)</f>
        <v>0</v>
      </c>
      <c r="Z55" s="31">
        <v>0</v>
      </c>
      <c r="AA55" s="31">
        <v>0</v>
      </c>
      <c r="AB55" s="31">
        <v>0</v>
      </c>
      <c r="AC55" s="31">
        <v>0</v>
      </c>
      <c r="AD55" s="33">
        <f>SUM(AE55:AH55)</f>
        <v>0</v>
      </c>
      <c r="AE55" s="31">
        <v>0</v>
      </c>
      <c r="AF55" s="31">
        <v>0</v>
      </c>
      <c r="AG55" s="31">
        <v>0</v>
      </c>
      <c r="AH55" s="31">
        <v>0</v>
      </c>
      <c r="AI55" s="33">
        <f>SUM(AJ55:AM55)</f>
        <v>0</v>
      </c>
      <c r="AJ55" s="31">
        <v>0</v>
      </c>
      <c r="AK55" s="31">
        <v>0</v>
      </c>
      <c r="AL55" s="31">
        <v>0</v>
      </c>
      <c r="AM55" s="31">
        <v>0</v>
      </c>
      <c r="AN55" s="33">
        <f>SUM(AO55:AR55)</f>
        <v>0</v>
      </c>
      <c r="AO55" s="31">
        <v>0</v>
      </c>
      <c r="AP55" s="31">
        <v>0</v>
      </c>
      <c r="AQ55" s="31">
        <v>0</v>
      </c>
      <c r="AR55" s="31">
        <v>0</v>
      </c>
      <c r="AS55" s="33">
        <f>SUM(AT55:AW55)</f>
        <v>0</v>
      </c>
      <c r="AT55" s="31">
        <v>0</v>
      </c>
      <c r="AU55" s="31">
        <v>0</v>
      </c>
      <c r="AV55" s="31">
        <v>0</v>
      </c>
      <c r="AW55" s="31">
        <v>0</v>
      </c>
      <c r="AX55" s="33">
        <f>SUM(AY55:BB55)</f>
        <v>0</v>
      </c>
      <c r="AY55" s="31">
        <v>0</v>
      </c>
      <c r="AZ55" s="31">
        <v>0</v>
      </c>
      <c r="BA55" s="31">
        <v>0</v>
      </c>
      <c r="BB55" s="31">
        <v>0</v>
      </c>
      <c r="BC55" s="33">
        <f>SUM(BD55:BG55)</f>
        <v>0</v>
      </c>
      <c r="BD55" s="31">
        <v>0</v>
      </c>
      <c r="BE55" s="31">
        <v>0</v>
      </c>
      <c r="BF55" s="31">
        <v>0</v>
      </c>
      <c r="BG55" s="31">
        <v>0</v>
      </c>
      <c r="BH55" s="33">
        <f>SUM(BI55:BL55)</f>
        <v>0</v>
      </c>
      <c r="BI55" s="31">
        <v>0</v>
      </c>
      <c r="BJ55" s="31">
        <v>0</v>
      </c>
      <c r="BK55" s="31">
        <v>0</v>
      </c>
      <c r="BL55" s="31">
        <v>0</v>
      </c>
    </row>
    <row r="56" spans="1:64" ht="49.5" x14ac:dyDescent="0.25">
      <c r="A56" s="26" t="s">
        <v>190</v>
      </c>
      <c r="B56" s="37" t="s">
        <v>142</v>
      </c>
      <c r="C56" s="28" t="s">
        <v>24</v>
      </c>
      <c r="D56" s="28" t="s">
        <v>94</v>
      </c>
      <c r="E56" s="29">
        <f t="shared" ref="E56:E58" si="228">J56+O56+T56+Y56+AD56+AI56+AN56+AS56+AX56</f>
        <v>80</v>
      </c>
      <c r="F56" s="29">
        <f t="shared" ref="F56:F58" si="229">K56+P56+U56+Z56+AE56+AJ56+AO56+AT56+AY56</f>
        <v>0</v>
      </c>
      <c r="G56" s="29">
        <f t="shared" ref="G56:G58" si="230">L56+Q56+V56+AA56+AF56+AK56+AP56+AU56+AZ56</f>
        <v>0</v>
      </c>
      <c r="H56" s="29">
        <f t="shared" ref="H56:H58" si="231">M56+R56+W56+AB56+AG56+AL56+AQ56+AV56+BA56</f>
        <v>79.2</v>
      </c>
      <c r="I56" s="29">
        <f t="shared" ref="I56:I58" si="232">N56+S56+X56+AC56+AH56+AM56+AR56+AW56+BB56</f>
        <v>0.8</v>
      </c>
      <c r="J56" s="30">
        <f t="shared" ref="J56:J58" si="233">SUM(K56:N56)</f>
        <v>80</v>
      </c>
      <c r="K56" s="31">
        <v>0</v>
      </c>
      <c r="L56" s="31">
        <v>0</v>
      </c>
      <c r="M56" s="30">
        <v>79.2</v>
      </c>
      <c r="N56" s="31">
        <v>0.8</v>
      </c>
      <c r="O56" s="31">
        <f t="shared" ref="O56:O59" si="234">R56</f>
        <v>0</v>
      </c>
      <c r="P56" s="31">
        <v>0</v>
      </c>
      <c r="Q56" s="31">
        <v>0</v>
      </c>
      <c r="R56" s="34">
        <v>0</v>
      </c>
      <c r="S56" s="31">
        <v>0</v>
      </c>
      <c r="T56" s="33">
        <f>SUM(U56:X56)</f>
        <v>0</v>
      </c>
      <c r="U56" s="31">
        <v>0</v>
      </c>
      <c r="V56" s="31">
        <v>0</v>
      </c>
      <c r="W56" s="31">
        <v>0</v>
      </c>
      <c r="X56" s="31">
        <v>0</v>
      </c>
      <c r="Y56" s="33">
        <f>SUM(Z56:AC56)</f>
        <v>0</v>
      </c>
      <c r="Z56" s="31">
        <v>0</v>
      </c>
      <c r="AA56" s="31">
        <v>0</v>
      </c>
      <c r="AB56" s="31">
        <v>0</v>
      </c>
      <c r="AC56" s="31">
        <v>0</v>
      </c>
      <c r="AD56" s="33">
        <f>SUM(AE56:AH56)</f>
        <v>0</v>
      </c>
      <c r="AE56" s="31">
        <v>0</v>
      </c>
      <c r="AF56" s="31">
        <v>0</v>
      </c>
      <c r="AG56" s="31">
        <v>0</v>
      </c>
      <c r="AH56" s="31">
        <v>0</v>
      </c>
      <c r="AI56" s="33">
        <f>SUM(AJ56:AM56)</f>
        <v>0</v>
      </c>
      <c r="AJ56" s="31">
        <v>0</v>
      </c>
      <c r="AK56" s="31">
        <v>0</v>
      </c>
      <c r="AL56" s="31">
        <v>0</v>
      </c>
      <c r="AM56" s="31">
        <v>0</v>
      </c>
      <c r="AN56" s="33">
        <f>SUM(AO56:AR56)</f>
        <v>0</v>
      </c>
      <c r="AO56" s="31">
        <v>0</v>
      </c>
      <c r="AP56" s="31">
        <v>0</v>
      </c>
      <c r="AQ56" s="31">
        <v>0</v>
      </c>
      <c r="AR56" s="31">
        <v>0</v>
      </c>
      <c r="AS56" s="33">
        <f>SUM(AT56:AW56)</f>
        <v>0</v>
      </c>
      <c r="AT56" s="31">
        <v>0</v>
      </c>
      <c r="AU56" s="31">
        <v>0</v>
      </c>
      <c r="AV56" s="31">
        <v>0</v>
      </c>
      <c r="AW56" s="31">
        <v>0</v>
      </c>
      <c r="AX56" s="33">
        <f>SUM(AY56:BB56)</f>
        <v>0</v>
      </c>
      <c r="AY56" s="31">
        <v>0</v>
      </c>
      <c r="AZ56" s="31">
        <v>0</v>
      </c>
      <c r="BA56" s="31">
        <v>0</v>
      </c>
      <c r="BB56" s="31">
        <v>0</v>
      </c>
      <c r="BC56" s="33">
        <f>SUM(BD56:BG56)</f>
        <v>0</v>
      </c>
      <c r="BD56" s="31">
        <v>0</v>
      </c>
      <c r="BE56" s="31">
        <v>0</v>
      </c>
      <c r="BF56" s="31">
        <v>0</v>
      </c>
      <c r="BG56" s="31">
        <v>0</v>
      </c>
      <c r="BH56" s="33">
        <f>SUM(BI56:BL56)</f>
        <v>0</v>
      </c>
      <c r="BI56" s="31">
        <v>0</v>
      </c>
      <c r="BJ56" s="31">
        <v>0</v>
      </c>
      <c r="BK56" s="31">
        <v>0</v>
      </c>
      <c r="BL56" s="31">
        <v>0</v>
      </c>
    </row>
    <row r="57" spans="1:64" ht="49.5" x14ac:dyDescent="0.25">
      <c r="A57" s="26" t="s">
        <v>191</v>
      </c>
      <c r="B57" s="37" t="s">
        <v>143</v>
      </c>
      <c r="C57" s="28" t="s">
        <v>24</v>
      </c>
      <c r="D57" s="28" t="s">
        <v>94</v>
      </c>
      <c r="E57" s="29">
        <f t="shared" si="228"/>
        <v>80</v>
      </c>
      <c r="F57" s="29">
        <f t="shared" si="229"/>
        <v>0</v>
      </c>
      <c r="G57" s="29">
        <f t="shared" si="230"/>
        <v>0</v>
      </c>
      <c r="H57" s="29">
        <f t="shared" si="231"/>
        <v>79.2</v>
      </c>
      <c r="I57" s="29">
        <f t="shared" si="232"/>
        <v>0.8</v>
      </c>
      <c r="J57" s="30">
        <f t="shared" si="233"/>
        <v>80</v>
      </c>
      <c r="K57" s="31">
        <v>0</v>
      </c>
      <c r="L57" s="31">
        <v>0</v>
      </c>
      <c r="M57" s="30">
        <v>79.2</v>
      </c>
      <c r="N57" s="31">
        <v>0.8</v>
      </c>
      <c r="O57" s="31">
        <f t="shared" si="234"/>
        <v>0</v>
      </c>
      <c r="P57" s="31">
        <v>0</v>
      </c>
      <c r="Q57" s="31">
        <v>0</v>
      </c>
      <c r="R57" s="34">
        <v>0</v>
      </c>
      <c r="S57" s="31">
        <v>0</v>
      </c>
      <c r="T57" s="33">
        <f>SUM(U57:X57)</f>
        <v>0</v>
      </c>
      <c r="U57" s="31">
        <v>0</v>
      </c>
      <c r="V57" s="31">
        <v>0</v>
      </c>
      <c r="W57" s="31">
        <v>0</v>
      </c>
      <c r="X57" s="31">
        <v>0</v>
      </c>
      <c r="Y57" s="33">
        <f>SUM(Z57:AC57)</f>
        <v>0</v>
      </c>
      <c r="Z57" s="31">
        <v>0</v>
      </c>
      <c r="AA57" s="31">
        <v>0</v>
      </c>
      <c r="AB57" s="31">
        <v>0</v>
      </c>
      <c r="AC57" s="31">
        <v>0</v>
      </c>
      <c r="AD57" s="33">
        <f>SUM(AE57:AH57)</f>
        <v>0</v>
      </c>
      <c r="AE57" s="31">
        <v>0</v>
      </c>
      <c r="AF57" s="31">
        <v>0</v>
      </c>
      <c r="AG57" s="31">
        <v>0</v>
      </c>
      <c r="AH57" s="31">
        <v>0</v>
      </c>
      <c r="AI57" s="33">
        <f>SUM(AJ57:AM57)</f>
        <v>0</v>
      </c>
      <c r="AJ57" s="31">
        <v>0</v>
      </c>
      <c r="AK57" s="31">
        <v>0</v>
      </c>
      <c r="AL57" s="31">
        <v>0</v>
      </c>
      <c r="AM57" s="31">
        <v>0</v>
      </c>
      <c r="AN57" s="33">
        <f>SUM(AO57:AR57)</f>
        <v>0</v>
      </c>
      <c r="AO57" s="31">
        <v>0</v>
      </c>
      <c r="AP57" s="31">
        <v>0</v>
      </c>
      <c r="AQ57" s="31">
        <v>0</v>
      </c>
      <c r="AR57" s="31">
        <v>0</v>
      </c>
      <c r="AS57" s="33">
        <f>SUM(AT57:AW57)</f>
        <v>0</v>
      </c>
      <c r="AT57" s="31">
        <v>0</v>
      </c>
      <c r="AU57" s="31">
        <v>0</v>
      </c>
      <c r="AV57" s="31">
        <v>0</v>
      </c>
      <c r="AW57" s="31">
        <v>0</v>
      </c>
      <c r="AX57" s="33">
        <f>SUM(AY57:BB57)</f>
        <v>0</v>
      </c>
      <c r="AY57" s="31">
        <v>0</v>
      </c>
      <c r="AZ57" s="31">
        <v>0</v>
      </c>
      <c r="BA57" s="31">
        <v>0</v>
      </c>
      <c r="BB57" s="31">
        <v>0</v>
      </c>
      <c r="BC57" s="33">
        <f>SUM(BD57:BG57)</f>
        <v>0</v>
      </c>
      <c r="BD57" s="31">
        <v>0</v>
      </c>
      <c r="BE57" s="31">
        <v>0</v>
      </c>
      <c r="BF57" s="31">
        <v>0</v>
      </c>
      <c r="BG57" s="31">
        <v>0</v>
      </c>
      <c r="BH57" s="33">
        <f>SUM(BI57:BL57)</f>
        <v>0</v>
      </c>
      <c r="BI57" s="31">
        <v>0</v>
      </c>
      <c r="BJ57" s="31">
        <v>0</v>
      </c>
      <c r="BK57" s="31">
        <v>0</v>
      </c>
      <c r="BL57" s="31">
        <v>0</v>
      </c>
    </row>
    <row r="58" spans="1:64" ht="33" x14ac:dyDescent="0.25">
      <c r="A58" s="26" t="s">
        <v>192</v>
      </c>
      <c r="B58" s="37" t="s">
        <v>144</v>
      </c>
      <c r="C58" s="28" t="s">
        <v>24</v>
      </c>
      <c r="D58" s="28" t="s">
        <v>94</v>
      </c>
      <c r="E58" s="29">
        <f t="shared" si="228"/>
        <v>80</v>
      </c>
      <c r="F58" s="29">
        <f t="shared" si="229"/>
        <v>0</v>
      </c>
      <c r="G58" s="29">
        <f t="shared" si="230"/>
        <v>0</v>
      </c>
      <c r="H58" s="29">
        <f t="shared" si="231"/>
        <v>79.2</v>
      </c>
      <c r="I58" s="29">
        <f t="shared" si="232"/>
        <v>0.8</v>
      </c>
      <c r="J58" s="30">
        <f t="shared" si="233"/>
        <v>80</v>
      </c>
      <c r="K58" s="31">
        <v>0</v>
      </c>
      <c r="L58" s="31">
        <v>0</v>
      </c>
      <c r="M58" s="30">
        <v>79.2</v>
      </c>
      <c r="N58" s="31">
        <v>0.8</v>
      </c>
      <c r="O58" s="31">
        <f t="shared" si="234"/>
        <v>0</v>
      </c>
      <c r="P58" s="31">
        <v>0</v>
      </c>
      <c r="Q58" s="31">
        <v>0</v>
      </c>
      <c r="R58" s="34">
        <v>0</v>
      </c>
      <c r="S58" s="31">
        <v>0</v>
      </c>
      <c r="T58" s="33">
        <f>SUM(U58:X58)</f>
        <v>0</v>
      </c>
      <c r="U58" s="31">
        <v>0</v>
      </c>
      <c r="V58" s="31">
        <v>0</v>
      </c>
      <c r="W58" s="31">
        <v>0</v>
      </c>
      <c r="X58" s="31">
        <v>0</v>
      </c>
      <c r="Y58" s="33">
        <f>SUM(Z58:AC58)</f>
        <v>0</v>
      </c>
      <c r="Z58" s="31">
        <v>0</v>
      </c>
      <c r="AA58" s="31">
        <v>0</v>
      </c>
      <c r="AB58" s="31">
        <v>0</v>
      </c>
      <c r="AC58" s="31">
        <v>0</v>
      </c>
      <c r="AD58" s="33">
        <f>SUM(AE58:AH58)</f>
        <v>0</v>
      </c>
      <c r="AE58" s="31">
        <v>0</v>
      </c>
      <c r="AF58" s="31">
        <v>0</v>
      </c>
      <c r="AG58" s="31">
        <v>0</v>
      </c>
      <c r="AH58" s="31">
        <v>0</v>
      </c>
      <c r="AI58" s="33">
        <f>SUM(AJ58:AM58)</f>
        <v>0</v>
      </c>
      <c r="AJ58" s="31">
        <v>0</v>
      </c>
      <c r="AK58" s="31">
        <v>0</v>
      </c>
      <c r="AL58" s="31">
        <v>0</v>
      </c>
      <c r="AM58" s="31">
        <v>0</v>
      </c>
      <c r="AN58" s="33">
        <f>SUM(AO58:AR58)</f>
        <v>0</v>
      </c>
      <c r="AO58" s="31">
        <v>0</v>
      </c>
      <c r="AP58" s="31">
        <v>0</v>
      </c>
      <c r="AQ58" s="31">
        <v>0</v>
      </c>
      <c r="AR58" s="31">
        <v>0</v>
      </c>
      <c r="AS58" s="33">
        <f>SUM(AT58:AW58)</f>
        <v>0</v>
      </c>
      <c r="AT58" s="31">
        <v>0</v>
      </c>
      <c r="AU58" s="31">
        <v>0</v>
      </c>
      <c r="AV58" s="31">
        <v>0</v>
      </c>
      <c r="AW58" s="31">
        <v>0</v>
      </c>
      <c r="AX58" s="33">
        <f>SUM(AY58:BB58)</f>
        <v>0</v>
      </c>
      <c r="AY58" s="31">
        <v>0</v>
      </c>
      <c r="AZ58" s="31">
        <v>0</v>
      </c>
      <c r="BA58" s="31">
        <v>0</v>
      </c>
      <c r="BB58" s="31">
        <v>0</v>
      </c>
      <c r="BC58" s="33">
        <f>SUM(BD58:BG58)</f>
        <v>0</v>
      </c>
      <c r="BD58" s="31">
        <v>0</v>
      </c>
      <c r="BE58" s="31">
        <v>0</v>
      </c>
      <c r="BF58" s="31">
        <v>0</v>
      </c>
      <c r="BG58" s="31">
        <v>0</v>
      </c>
      <c r="BH58" s="33">
        <f>SUM(BI58:BL58)</f>
        <v>0</v>
      </c>
      <c r="BI58" s="31">
        <v>0</v>
      </c>
      <c r="BJ58" s="31">
        <v>0</v>
      </c>
      <c r="BK58" s="31">
        <v>0</v>
      </c>
      <c r="BL58" s="31">
        <v>0</v>
      </c>
    </row>
    <row r="59" spans="1:64" ht="82.5" x14ac:dyDescent="0.25">
      <c r="A59" s="26" t="s">
        <v>193</v>
      </c>
      <c r="B59" s="37" t="s">
        <v>204</v>
      </c>
      <c r="C59" s="28" t="s">
        <v>24</v>
      </c>
      <c r="D59" s="28" t="s">
        <v>38</v>
      </c>
      <c r="E59" s="29">
        <f t="shared" ref="E59" si="235">J59+O59+T59+Y59+AD59+AI59+AN59+AS59+AX59</f>
        <v>1875.8</v>
      </c>
      <c r="F59" s="29">
        <f t="shared" ref="F59" si="236">K59+P59+U59+Z59+AE59+AJ59+AO59+AT59+AY59</f>
        <v>0</v>
      </c>
      <c r="G59" s="29">
        <f t="shared" ref="G59" si="237">L59+Q59+V59+AA59+AF59+AK59+AP59+AU59+AZ59</f>
        <v>0</v>
      </c>
      <c r="H59" s="29">
        <f t="shared" ref="H59" si="238">M59+R59+W59+AB59+AG59+AL59+AQ59+AV59+BA59</f>
        <v>1875.8</v>
      </c>
      <c r="I59" s="29">
        <f t="shared" ref="I59" si="239">N59+S59+X59+AC59+AH59+AM59+AR59+AW59+BB59</f>
        <v>0</v>
      </c>
      <c r="J59" s="31">
        <f t="shared" ref="J59:J62" si="240">M59</f>
        <v>0</v>
      </c>
      <c r="K59" s="31">
        <v>0</v>
      </c>
      <c r="L59" s="31">
        <v>0</v>
      </c>
      <c r="M59" s="34">
        <v>0</v>
      </c>
      <c r="N59" s="31">
        <v>0</v>
      </c>
      <c r="O59" s="31">
        <f t="shared" si="234"/>
        <v>1875.8</v>
      </c>
      <c r="P59" s="31"/>
      <c r="Q59" s="31">
        <v>0</v>
      </c>
      <c r="R59" s="35">
        <v>1875.8</v>
      </c>
      <c r="S59" s="31">
        <v>0</v>
      </c>
      <c r="T59" s="33">
        <f t="shared" ref="T59:T62" si="241">SUM(U59:X59)</f>
        <v>0</v>
      </c>
      <c r="U59" s="31">
        <v>0</v>
      </c>
      <c r="V59" s="31">
        <v>0</v>
      </c>
      <c r="W59" s="31">
        <v>0</v>
      </c>
      <c r="X59" s="31">
        <v>0</v>
      </c>
      <c r="Y59" s="33">
        <f t="shared" ref="Y59:Y62" si="242">SUM(Z59:AC59)</f>
        <v>0</v>
      </c>
      <c r="Z59" s="31">
        <v>0</v>
      </c>
      <c r="AA59" s="31">
        <v>0</v>
      </c>
      <c r="AB59" s="31">
        <v>0</v>
      </c>
      <c r="AC59" s="31">
        <v>0</v>
      </c>
      <c r="AD59" s="33">
        <f t="shared" ref="AD59:AD62" si="243">SUM(AE59:AH59)</f>
        <v>0</v>
      </c>
      <c r="AE59" s="31">
        <v>0</v>
      </c>
      <c r="AF59" s="31">
        <v>0</v>
      </c>
      <c r="AG59" s="31">
        <v>0</v>
      </c>
      <c r="AH59" s="31">
        <v>0</v>
      </c>
      <c r="AI59" s="33">
        <f t="shared" ref="AI59:AI62" si="244">SUM(AJ59:AM59)</f>
        <v>0</v>
      </c>
      <c r="AJ59" s="31">
        <v>0</v>
      </c>
      <c r="AK59" s="31">
        <v>0</v>
      </c>
      <c r="AL59" s="31">
        <v>0</v>
      </c>
      <c r="AM59" s="31">
        <v>0</v>
      </c>
      <c r="AN59" s="33">
        <f t="shared" ref="AN59:AN62" si="245">SUM(AO59:AR59)</f>
        <v>0</v>
      </c>
      <c r="AO59" s="31">
        <v>0</v>
      </c>
      <c r="AP59" s="31">
        <v>0</v>
      </c>
      <c r="AQ59" s="31">
        <v>0</v>
      </c>
      <c r="AR59" s="31">
        <v>0</v>
      </c>
      <c r="AS59" s="33">
        <f t="shared" ref="AS59:AS62" si="246">SUM(AT59:AW59)</f>
        <v>0</v>
      </c>
      <c r="AT59" s="31">
        <v>0</v>
      </c>
      <c r="AU59" s="31">
        <v>0</v>
      </c>
      <c r="AV59" s="31">
        <v>0</v>
      </c>
      <c r="AW59" s="31">
        <v>0</v>
      </c>
      <c r="AX59" s="33">
        <f t="shared" ref="AX59:AX62" si="247">SUM(AY59:BB59)</f>
        <v>0</v>
      </c>
      <c r="AY59" s="31">
        <v>0</v>
      </c>
      <c r="AZ59" s="31">
        <v>0</v>
      </c>
      <c r="BA59" s="31">
        <v>0</v>
      </c>
      <c r="BB59" s="31">
        <v>0</v>
      </c>
      <c r="BC59" s="33">
        <f t="shared" ref="BC59:BC62" si="248">SUM(BD59:BG59)</f>
        <v>0</v>
      </c>
      <c r="BD59" s="31">
        <v>0</v>
      </c>
      <c r="BE59" s="31">
        <v>0</v>
      </c>
      <c r="BF59" s="31">
        <v>0</v>
      </c>
      <c r="BG59" s="31">
        <v>0</v>
      </c>
      <c r="BH59" s="33">
        <f t="shared" ref="BH59:BH62" si="249">SUM(BI59:BL59)</f>
        <v>0</v>
      </c>
      <c r="BI59" s="31">
        <v>0</v>
      </c>
      <c r="BJ59" s="31">
        <v>0</v>
      </c>
      <c r="BK59" s="31">
        <v>0</v>
      </c>
      <c r="BL59" s="31">
        <v>0</v>
      </c>
    </row>
    <row r="60" spans="1:64" ht="99" x14ac:dyDescent="0.25">
      <c r="A60" s="26" t="s">
        <v>274</v>
      </c>
      <c r="B60" s="37" t="s">
        <v>209</v>
      </c>
      <c r="C60" s="28" t="s">
        <v>24</v>
      </c>
      <c r="D60" s="28" t="s">
        <v>38</v>
      </c>
      <c r="E60" s="29">
        <f t="shared" ref="E60" si="250">J60+O60+T60+Y60+AD60+AI60+AN60+AS60+AX60</f>
        <v>610.9</v>
      </c>
      <c r="F60" s="29">
        <f t="shared" ref="F60" si="251">K60+P60+U60+Z60+AE60+AJ60+AO60+AT60+AY60</f>
        <v>0</v>
      </c>
      <c r="G60" s="29">
        <f t="shared" ref="G60" si="252">L60+Q60+V60+AA60+AF60+AK60+AP60+AU60+AZ60</f>
        <v>0</v>
      </c>
      <c r="H60" s="29">
        <f t="shared" ref="H60" si="253">M60+R60+W60+AB60+AG60+AL60+AQ60+AV60+BA60</f>
        <v>610.9</v>
      </c>
      <c r="I60" s="29">
        <f t="shared" ref="I60" si="254">N60+S60+X60+AC60+AH60+AM60+AR60+AW60+BB60</f>
        <v>0</v>
      </c>
      <c r="J60" s="31">
        <f t="shared" si="240"/>
        <v>0</v>
      </c>
      <c r="K60" s="31">
        <v>0</v>
      </c>
      <c r="L60" s="31">
        <v>0</v>
      </c>
      <c r="M60" s="34">
        <v>0</v>
      </c>
      <c r="N60" s="31">
        <v>0</v>
      </c>
      <c r="O60" s="31">
        <f t="shared" ref="O60" si="255">R60</f>
        <v>610.9</v>
      </c>
      <c r="P60" s="31"/>
      <c r="Q60" s="31">
        <v>0</v>
      </c>
      <c r="R60" s="35">
        <v>610.9</v>
      </c>
      <c r="S60" s="31">
        <v>0</v>
      </c>
      <c r="T60" s="33">
        <f t="shared" si="241"/>
        <v>0</v>
      </c>
      <c r="U60" s="31">
        <v>0</v>
      </c>
      <c r="V60" s="31">
        <v>0</v>
      </c>
      <c r="W60" s="31">
        <v>0</v>
      </c>
      <c r="X60" s="31">
        <v>0</v>
      </c>
      <c r="Y60" s="33">
        <f t="shared" si="242"/>
        <v>0</v>
      </c>
      <c r="Z60" s="31">
        <v>0</v>
      </c>
      <c r="AA60" s="31">
        <v>0</v>
      </c>
      <c r="AB60" s="31">
        <v>0</v>
      </c>
      <c r="AC60" s="31">
        <v>0</v>
      </c>
      <c r="AD60" s="33">
        <f t="shared" si="243"/>
        <v>0</v>
      </c>
      <c r="AE60" s="31">
        <v>0</v>
      </c>
      <c r="AF60" s="31">
        <v>0</v>
      </c>
      <c r="AG60" s="31">
        <v>0</v>
      </c>
      <c r="AH60" s="31">
        <v>0</v>
      </c>
      <c r="AI60" s="33">
        <f t="shared" si="244"/>
        <v>0</v>
      </c>
      <c r="AJ60" s="31">
        <v>0</v>
      </c>
      <c r="AK60" s="31">
        <v>0</v>
      </c>
      <c r="AL60" s="31">
        <v>0</v>
      </c>
      <c r="AM60" s="31">
        <v>0</v>
      </c>
      <c r="AN60" s="33">
        <f t="shared" si="245"/>
        <v>0</v>
      </c>
      <c r="AO60" s="31">
        <v>0</v>
      </c>
      <c r="AP60" s="31">
        <v>0</v>
      </c>
      <c r="AQ60" s="31">
        <v>0</v>
      </c>
      <c r="AR60" s="31">
        <v>0</v>
      </c>
      <c r="AS60" s="33">
        <f t="shared" si="246"/>
        <v>0</v>
      </c>
      <c r="AT60" s="31">
        <v>0</v>
      </c>
      <c r="AU60" s="31">
        <v>0</v>
      </c>
      <c r="AV60" s="31">
        <v>0</v>
      </c>
      <c r="AW60" s="31">
        <v>0</v>
      </c>
      <c r="AX60" s="33">
        <f t="shared" si="247"/>
        <v>0</v>
      </c>
      <c r="AY60" s="31">
        <v>0</v>
      </c>
      <c r="AZ60" s="31">
        <v>0</v>
      </c>
      <c r="BA60" s="31">
        <v>0</v>
      </c>
      <c r="BB60" s="31">
        <v>0</v>
      </c>
      <c r="BC60" s="33">
        <f t="shared" si="248"/>
        <v>0</v>
      </c>
      <c r="BD60" s="31">
        <v>0</v>
      </c>
      <c r="BE60" s="31">
        <v>0</v>
      </c>
      <c r="BF60" s="31">
        <v>0</v>
      </c>
      <c r="BG60" s="31">
        <v>0</v>
      </c>
      <c r="BH60" s="33">
        <f t="shared" si="249"/>
        <v>0</v>
      </c>
      <c r="BI60" s="31">
        <v>0</v>
      </c>
      <c r="BJ60" s="31">
        <v>0</v>
      </c>
      <c r="BK60" s="31">
        <v>0</v>
      </c>
      <c r="BL60" s="31">
        <v>0</v>
      </c>
    </row>
    <row r="61" spans="1:64" ht="66" x14ac:dyDescent="0.25">
      <c r="A61" s="26" t="s">
        <v>277</v>
      </c>
      <c r="B61" s="37" t="s">
        <v>275</v>
      </c>
      <c r="C61" s="28" t="s">
        <v>24</v>
      </c>
      <c r="D61" s="28" t="s">
        <v>38</v>
      </c>
      <c r="E61" s="29">
        <f t="shared" ref="E61" si="256">J61+O61+T61+Y61+AD61+AI61+AN61+AS61+AX61</f>
        <v>3900</v>
      </c>
      <c r="F61" s="29">
        <f t="shared" ref="F61" si="257">K61+P61+U61+Z61+AE61+AJ61+AO61+AT61+AY61</f>
        <v>0</v>
      </c>
      <c r="G61" s="29">
        <f t="shared" ref="G61" si="258">L61+Q61+V61+AA61+AF61+AK61+AP61+AU61+AZ61</f>
        <v>0</v>
      </c>
      <c r="H61" s="29">
        <f t="shared" ref="H61" si="259">M61+R61+W61+AB61+AG61+AL61+AQ61+AV61+BA61</f>
        <v>3900</v>
      </c>
      <c r="I61" s="29">
        <f t="shared" ref="I61" si="260">N61+S61+X61+AC61+AH61+AM61+AR61+AW61+BB61</f>
        <v>0</v>
      </c>
      <c r="J61" s="31">
        <f t="shared" si="240"/>
        <v>0</v>
      </c>
      <c r="K61" s="31">
        <v>0</v>
      </c>
      <c r="L61" s="31">
        <v>0</v>
      </c>
      <c r="M61" s="34">
        <v>0</v>
      </c>
      <c r="N61" s="31">
        <v>0</v>
      </c>
      <c r="O61" s="31">
        <f t="shared" ref="O61" si="261">R61</f>
        <v>0</v>
      </c>
      <c r="P61" s="31"/>
      <c r="Q61" s="31">
        <v>0</v>
      </c>
      <c r="R61" s="35">
        <v>0</v>
      </c>
      <c r="S61" s="31">
        <v>0</v>
      </c>
      <c r="T61" s="33">
        <f t="shared" si="241"/>
        <v>3900</v>
      </c>
      <c r="U61" s="31">
        <v>0</v>
      </c>
      <c r="V61" s="31">
        <v>0</v>
      </c>
      <c r="W61" s="35">
        <v>3900</v>
      </c>
      <c r="X61" s="31">
        <v>0</v>
      </c>
      <c r="Y61" s="33">
        <f t="shared" si="242"/>
        <v>0</v>
      </c>
      <c r="Z61" s="31">
        <v>0</v>
      </c>
      <c r="AA61" s="31">
        <v>0</v>
      </c>
      <c r="AB61" s="31">
        <v>0</v>
      </c>
      <c r="AC61" s="31">
        <v>0</v>
      </c>
      <c r="AD61" s="33">
        <f t="shared" si="243"/>
        <v>0</v>
      </c>
      <c r="AE61" s="31">
        <v>0</v>
      </c>
      <c r="AF61" s="31">
        <v>0</v>
      </c>
      <c r="AG61" s="31">
        <v>0</v>
      </c>
      <c r="AH61" s="31">
        <v>0</v>
      </c>
      <c r="AI61" s="33">
        <f t="shared" si="244"/>
        <v>0</v>
      </c>
      <c r="AJ61" s="31">
        <v>0</v>
      </c>
      <c r="AK61" s="31">
        <v>0</v>
      </c>
      <c r="AL61" s="31">
        <v>0</v>
      </c>
      <c r="AM61" s="31">
        <v>0</v>
      </c>
      <c r="AN61" s="33">
        <f t="shared" si="245"/>
        <v>0</v>
      </c>
      <c r="AO61" s="31">
        <v>0</v>
      </c>
      <c r="AP61" s="31">
        <v>0</v>
      </c>
      <c r="AQ61" s="31">
        <v>0</v>
      </c>
      <c r="AR61" s="31">
        <v>0</v>
      </c>
      <c r="AS61" s="33">
        <f t="shared" si="246"/>
        <v>0</v>
      </c>
      <c r="AT61" s="31">
        <v>0</v>
      </c>
      <c r="AU61" s="31">
        <v>0</v>
      </c>
      <c r="AV61" s="31">
        <v>0</v>
      </c>
      <c r="AW61" s="31">
        <v>0</v>
      </c>
      <c r="AX61" s="33">
        <f t="shared" si="247"/>
        <v>0</v>
      </c>
      <c r="AY61" s="31">
        <v>0</v>
      </c>
      <c r="AZ61" s="31">
        <v>0</v>
      </c>
      <c r="BA61" s="31">
        <v>0</v>
      </c>
      <c r="BB61" s="31">
        <v>0</v>
      </c>
      <c r="BC61" s="33">
        <f t="shared" si="248"/>
        <v>0</v>
      </c>
      <c r="BD61" s="31">
        <v>0</v>
      </c>
      <c r="BE61" s="31">
        <v>0</v>
      </c>
      <c r="BF61" s="31">
        <v>0</v>
      </c>
      <c r="BG61" s="31">
        <v>0</v>
      </c>
      <c r="BH61" s="33">
        <f t="shared" si="249"/>
        <v>0</v>
      </c>
      <c r="BI61" s="31">
        <v>0</v>
      </c>
      <c r="BJ61" s="31">
        <v>0</v>
      </c>
      <c r="BK61" s="31">
        <v>0</v>
      </c>
      <c r="BL61" s="31">
        <v>0</v>
      </c>
    </row>
    <row r="62" spans="1:64" ht="99" x14ac:dyDescent="0.25">
      <c r="A62" s="26" t="s">
        <v>280</v>
      </c>
      <c r="B62" s="37" t="s">
        <v>278</v>
      </c>
      <c r="C62" s="28" t="s">
        <v>24</v>
      </c>
      <c r="D62" s="28" t="s">
        <v>38</v>
      </c>
      <c r="E62" s="29">
        <f t="shared" ref="E62" si="262">J62+O62+T62+Y62+AD62+AI62+AN62+AS62+AX62</f>
        <v>518</v>
      </c>
      <c r="F62" s="29">
        <f t="shared" ref="F62" si="263">K62+P62+U62+Z62+AE62+AJ62+AO62+AT62+AY62</f>
        <v>0</v>
      </c>
      <c r="G62" s="29">
        <f t="shared" ref="G62" si="264">L62+Q62+V62+AA62+AF62+AK62+AP62+AU62+AZ62</f>
        <v>0</v>
      </c>
      <c r="H62" s="29">
        <f t="shared" ref="H62" si="265">M62+R62+W62+AB62+AG62+AL62+AQ62+AV62+BA62</f>
        <v>518</v>
      </c>
      <c r="I62" s="29">
        <f t="shared" ref="I62" si="266">N62+S62+X62+AC62+AH62+AM62+AR62+AW62+BB62</f>
        <v>0</v>
      </c>
      <c r="J62" s="31">
        <f t="shared" si="240"/>
        <v>0</v>
      </c>
      <c r="K62" s="31">
        <v>0</v>
      </c>
      <c r="L62" s="31">
        <v>0</v>
      </c>
      <c r="M62" s="34">
        <v>0</v>
      </c>
      <c r="N62" s="31">
        <v>0</v>
      </c>
      <c r="O62" s="31">
        <f t="shared" ref="O62" si="267">R62</f>
        <v>0</v>
      </c>
      <c r="P62" s="31"/>
      <c r="Q62" s="31">
        <v>0</v>
      </c>
      <c r="R62" s="35">
        <v>0</v>
      </c>
      <c r="S62" s="31">
        <v>0</v>
      </c>
      <c r="T62" s="33">
        <f t="shared" si="241"/>
        <v>518</v>
      </c>
      <c r="U62" s="31">
        <v>0</v>
      </c>
      <c r="V62" s="31">
        <v>0</v>
      </c>
      <c r="W62" s="35">
        <v>518</v>
      </c>
      <c r="X62" s="31">
        <v>0</v>
      </c>
      <c r="Y62" s="33">
        <f t="shared" si="242"/>
        <v>0</v>
      </c>
      <c r="Z62" s="31">
        <v>0</v>
      </c>
      <c r="AA62" s="31">
        <v>0</v>
      </c>
      <c r="AB62" s="31">
        <v>0</v>
      </c>
      <c r="AC62" s="31">
        <v>0</v>
      </c>
      <c r="AD62" s="33">
        <f t="shared" si="243"/>
        <v>0</v>
      </c>
      <c r="AE62" s="31">
        <v>0</v>
      </c>
      <c r="AF62" s="31">
        <v>0</v>
      </c>
      <c r="AG62" s="31">
        <v>0</v>
      </c>
      <c r="AH62" s="31">
        <v>0</v>
      </c>
      <c r="AI62" s="33">
        <f t="shared" si="244"/>
        <v>0</v>
      </c>
      <c r="AJ62" s="31">
        <v>0</v>
      </c>
      <c r="AK62" s="31">
        <v>0</v>
      </c>
      <c r="AL62" s="31">
        <v>0</v>
      </c>
      <c r="AM62" s="31">
        <v>0</v>
      </c>
      <c r="AN62" s="33">
        <f t="shared" si="245"/>
        <v>0</v>
      </c>
      <c r="AO62" s="31">
        <v>0</v>
      </c>
      <c r="AP62" s="31">
        <v>0</v>
      </c>
      <c r="AQ62" s="31">
        <v>0</v>
      </c>
      <c r="AR62" s="31">
        <v>0</v>
      </c>
      <c r="AS62" s="33">
        <f t="shared" si="246"/>
        <v>0</v>
      </c>
      <c r="AT62" s="31">
        <v>0</v>
      </c>
      <c r="AU62" s="31">
        <v>0</v>
      </c>
      <c r="AV62" s="31">
        <v>0</v>
      </c>
      <c r="AW62" s="31">
        <v>0</v>
      </c>
      <c r="AX62" s="33">
        <f t="shared" si="247"/>
        <v>0</v>
      </c>
      <c r="AY62" s="31">
        <v>0</v>
      </c>
      <c r="AZ62" s="31">
        <v>0</v>
      </c>
      <c r="BA62" s="31">
        <v>0</v>
      </c>
      <c r="BB62" s="31">
        <v>0</v>
      </c>
      <c r="BC62" s="33">
        <f t="shared" si="248"/>
        <v>0</v>
      </c>
      <c r="BD62" s="31">
        <v>0</v>
      </c>
      <c r="BE62" s="31">
        <v>0</v>
      </c>
      <c r="BF62" s="31">
        <v>0</v>
      </c>
      <c r="BG62" s="31">
        <v>0</v>
      </c>
      <c r="BH62" s="33">
        <f t="shared" si="249"/>
        <v>0</v>
      </c>
      <c r="BI62" s="31">
        <v>0</v>
      </c>
      <c r="BJ62" s="31">
        <v>0</v>
      </c>
      <c r="BK62" s="31">
        <v>0</v>
      </c>
      <c r="BL62" s="31">
        <v>0</v>
      </c>
    </row>
    <row r="63" spans="1:64" ht="99" x14ac:dyDescent="0.25">
      <c r="A63" s="26" t="s">
        <v>281</v>
      </c>
      <c r="B63" s="37" t="s">
        <v>282</v>
      </c>
      <c r="C63" s="28" t="s">
        <v>24</v>
      </c>
      <c r="D63" s="28" t="s">
        <v>56</v>
      </c>
      <c r="E63" s="29">
        <f t="shared" ref="E63" si="268">J63+O63+T63+Y63+AD63+AI63+AN63+AS63+AX63</f>
        <v>576.4</v>
      </c>
      <c r="F63" s="29">
        <f t="shared" ref="F63" si="269">K63+P63+U63+Z63+AE63+AJ63+AO63+AT63+AY63</f>
        <v>0</v>
      </c>
      <c r="G63" s="29">
        <f t="shared" ref="G63" si="270">L63+Q63+V63+AA63+AF63+AK63+AP63+AU63+AZ63</f>
        <v>0</v>
      </c>
      <c r="H63" s="29">
        <f t="shared" ref="H63" si="271">M63+R63+W63+AB63+AG63+AL63+AQ63+AV63+BA63</f>
        <v>576.4</v>
      </c>
      <c r="I63" s="29">
        <f t="shared" ref="I63" si="272">N63+S63+X63+AC63+AH63+AM63+AR63+AW63+BB63</f>
        <v>0</v>
      </c>
      <c r="J63" s="31">
        <f t="shared" ref="J63" si="273">M63</f>
        <v>0</v>
      </c>
      <c r="K63" s="31">
        <v>0</v>
      </c>
      <c r="L63" s="31">
        <v>0</v>
      </c>
      <c r="M63" s="34">
        <v>0</v>
      </c>
      <c r="N63" s="31">
        <v>0</v>
      </c>
      <c r="O63" s="31">
        <f t="shared" ref="O63" si="274">R63</f>
        <v>0</v>
      </c>
      <c r="P63" s="31"/>
      <c r="Q63" s="31">
        <v>0</v>
      </c>
      <c r="R63" s="35">
        <v>0</v>
      </c>
      <c r="S63" s="31">
        <v>0</v>
      </c>
      <c r="T63" s="33">
        <f t="shared" ref="T63" si="275">SUM(U63:X63)</f>
        <v>576.4</v>
      </c>
      <c r="U63" s="31">
        <v>0</v>
      </c>
      <c r="V63" s="31">
        <v>0</v>
      </c>
      <c r="W63" s="35">
        <v>576.4</v>
      </c>
      <c r="X63" s="31">
        <v>0</v>
      </c>
      <c r="Y63" s="33">
        <f t="shared" ref="Y63" si="276">SUM(Z63:AC63)</f>
        <v>0</v>
      </c>
      <c r="Z63" s="31">
        <v>0</v>
      </c>
      <c r="AA63" s="31">
        <v>0</v>
      </c>
      <c r="AB63" s="31">
        <v>0</v>
      </c>
      <c r="AC63" s="31">
        <v>0</v>
      </c>
      <c r="AD63" s="33">
        <f t="shared" ref="AD63" si="277">SUM(AE63:AH63)</f>
        <v>0</v>
      </c>
      <c r="AE63" s="31">
        <v>0</v>
      </c>
      <c r="AF63" s="31">
        <v>0</v>
      </c>
      <c r="AG63" s="31">
        <v>0</v>
      </c>
      <c r="AH63" s="31">
        <v>0</v>
      </c>
      <c r="AI63" s="33">
        <f t="shared" ref="AI63" si="278">SUM(AJ63:AM63)</f>
        <v>0</v>
      </c>
      <c r="AJ63" s="31">
        <v>0</v>
      </c>
      <c r="AK63" s="31">
        <v>0</v>
      </c>
      <c r="AL63" s="31">
        <v>0</v>
      </c>
      <c r="AM63" s="31">
        <v>0</v>
      </c>
      <c r="AN63" s="33">
        <f t="shared" ref="AN63" si="279">SUM(AO63:AR63)</f>
        <v>0</v>
      </c>
      <c r="AO63" s="31">
        <v>0</v>
      </c>
      <c r="AP63" s="31">
        <v>0</v>
      </c>
      <c r="AQ63" s="31">
        <v>0</v>
      </c>
      <c r="AR63" s="31">
        <v>0</v>
      </c>
      <c r="AS63" s="33">
        <f t="shared" ref="AS63" si="280">SUM(AT63:AW63)</f>
        <v>0</v>
      </c>
      <c r="AT63" s="31">
        <v>0</v>
      </c>
      <c r="AU63" s="31">
        <v>0</v>
      </c>
      <c r="AV63" s="31">
        <v>0</v>
      </c>
      <c r="AW63" s="31">
        <v>0</v>
      </c>
      <c r="AX63" s="33">
        <f t="shared" ref="AX63" si="281">SUM(AY63:BB63)</f>
        <v>0</v>
      </c>
      <c r="AY63" s="31">
        <v>0</v>
      </c>
      <c r="AZ63" s="31">
        <v>0</v>
      </c>
      <c r="BA63" s="31">
        <v>0</v>
      </c>
      <c r="BB63" s="31">
        <v>0</v>
      </c>
      <c r="BC63" s="33">
        <f t="shared" ref="BC63" si="282">SUM(BD63:BG63)</f>
        <v>0</v>
      </c>
      <c r="BD63" s="31">
        <v>0</v>
      </c>
      <c r="BE63" s="31">
        <v>0</v>
      </c>
      <c r="BF63" s="31">
        <v>0</v>
      </c>
      <c r="BG63" s="31">
        <v>0</v>
      </c>
      <c r="BH63" s="33">
        <f t="shared" ref="BH63" si="283">SUM(BI63:BL63)</f>
        <v>0</v>
      </c>
      <c r="BI63" s="31">
        <v>0</v>
      </c>
      <c r="BJ63" s="31">
        <v>0</v>
      </c>
      <c r="BK63" s="31">
        <v>0</v>
      </c>
      <c r="BL63" s="31">
        <v>0</v>
      </c>
    </row>
    <row r="64" spans="1:64" ht="99" x14ac:dyDescent="0.25">
      <c r="A64" s="26" t="s">
        <v>283</v>
      </c>
      <c r="B64" s="37" t="s">
        <v>284</v>
      </c>
      <c r="C64" s="28" t="s">
        <v>24</v>
      </c>
      <c r="D64" s="28" t="s">
        <v>56</v>
      </c>
      <c r="E64" s="29">
        <f t="shared" ref="E64" si="284">J64+O64+T64+Y64+AD64+AI64+AN64+AS64+AX64</f>
        <v>1275.8</v>
      </c>
      <c r="F64" s="29">
        <f t="shared" ref="F64" si="285">K64+P64+U64+Z64+AE64+AJ64+AO64+AT64+AY64</f>
        <v>0</v>
      </c>
      <c r="G64" s="29">
        <f t="shared" ref="G64" si="286">L64+Q64+V64+AA64+AF64+AK64+AP64+AU64+AZ64</f>
        <v>0</v>
      </c>
      <c r="H64" s="29">
        <f t="shared" ref="H64" si="287">M64+R64+W64+AB64+AG64+AL64+AQ64+AV64+BA64</f>
        <v>1275.8</v>
      </c>
      <c r="I64" s="29">
        <f t="shared" ref="I64" si="288">N64+S64+X64+AC64+AH64+AM64+AR64+AW64+BB64</f>
        <v>0</v>
      </c>
      <c r="J64" s="31">
        <f t="shared" ref="J64" si="289">M64</f>
        <v>0</v>
      </c>
      <c r="K64" s="31">
        <v>0</v>
      </c>
      <c r="L64" s="31">
        <v>0</v>
      </c>
      <c r="M64" s="34">
        <v>0</v>
      </c>
      <c r="N64" s="31">
        <v>0</v>
      </c>
      <c r="O64" s="31">
        <f t="shared" ref="O64" si="290">R64</f>
        <v>0</v>
      </c>
      <c r="P64" s="31"/>
      <c r="Q64" s="31">
        <v>0</v>
      </c>
      <c r="R64" s="35">
        <v>0</v>
      </c>
      <c r="S64" s="31">
        <v>0</v>
      </c>
      <c r="T64" s="33">
        <f t="shared" ref="T64" si="291">SUM(U64:X64)</f>
        <v>0</v>
      </c>
      <c r="U64" s="31">
        <v>0</v>
      </c>
      <c r="V64" s="31">
        <v>0</v>
      </c>
      <c r="W64" s="35">
        <f>1566.1-1566.1</f>
        <v>0</v>
      </c>
      <c r="X64" s="31">
        <v>0</v>
      </c>
      <c r="Y64" s="31">
        <f t="shared" ref="Y64" si="292">SUM(Z64:AC64)</f>
        <v>1275.8</v>
      </c>
      <c r="Z64" s="31">
        <v>0</v>
      </c>
      <c r="AA64" s="31">
        <v>0</v>
      </c>
      <c r="AB64" s="31">
        <f>1566.1-290.3</f>
        <v>1275.8</v>
      </c>
      <c r="AC64" s="31">
        <v>0</v>
      </c>
      <c r="AD64" s="33">
        <f t="shared" ref="AD64" si="293">SUM(AE64:AH64)</f>
        <v>0</v>
      </c>
      <c r="AE64" s="31">
        <v>0</v>
      </c>
      <c r="AF64" s="31">
        <v>0</v>
      </c>
      <c r="AG64" s="31">
        <v>0</v>
      </c>
      <c r="AH64" s="31">
        <v>0</v>
      </c>
      <c r="AI64" s="33">
        <f t="shared" ref="AI64" si="294">SUM(AJ64:AM64)</f>
        <v>0</v>
      </c>
      <c r="AJ64" s="31">
        <v>0</v>
      </c>
      <c r="AK64" s="31">
        <v>0</v>
      </c>
      <c r="AL64" s="31">
        <v>0</v>
      </c>
      <c r="AM64" s="31">
        <v>0</v>
      </c>
      <c r="AN64" s="33">
        <f t="shared" ref="AN64" si="295">SUM(AO64:AR64)</f>
        <v>0</v>
      </c>
      <c r="AO64" s="31">
        <v>0</v>
      </c>
      <c r="AP64" s="31">
        <v>0</v>
      </c>
      <c r="AQ64" s="31">
        <v>0</v>
      </c>
      <c r="AR64" s="31">
        <v>0</v>
      </c>
      <c r="AS64" s="33">
        <f t="shared" ref="AS64" si="296">SUM(AT64:AW64)</f>
        <v>0</v>
      </c>
      <c r="AT64" s="31">
        <v>0</v>
      </c>
      <c r="AU64" s="31">
        <v>0</v>
      </c>
      <c r="AV64" s="31">
        <v>0</v>
      </c>
      <c r="AW64" s="31">
        <v>0</v>
      </c>
      <c r="AX64" s="33">
        <f t="shared" ref="AX64" si="297">SUM(AY64:BB64)</f>
        <v>0</v>
      </c>
      <c r="AY64" s="31">
        <v>0</v>
      </c>
      <c r="AZ64" s="31">
        <v>0</v>
      </c>
      <c r="BA64" s="31">
        <v>0</v>
      </c>
      <c r="BB64" s="31">
        <v>0</v>
      </c>
      <c r="BC64" s="33">
        <f t="shared" ref="BC64" si="298">SUM(BD64:BG64)</f>
        <v>0</v>
      </c>
      <c r="BD64" s="31">
        <v>0</v>
      </c>
      <c r="BE64" s="31">
        <v>0</v>
      </c>
      <c r="BF64" s="31">
        <v>0</v>
      </c>
      <c r="BG64" s="31">
        <v>0</v>
      </c>
      <c r="BH64" s="33">
        <f t="shared" ref="BH64" si="299">SUM(BI64:BL64)</f>
        <v>0</v>
      </c>
      <c r="BI64" s="31">
        <v>0</v>
      </c>
      <c r="BJ64" s="31">
        <v>0</v>
      </c>
      <c r="BK64" s="31">
        <v>0</v>
      </c>
      <c r="BL64" s="31">
        <v>0</v>
      </c>
    </row>
    <row r="65" spans="1:64" ht="115.5" x14ac:dyDescent="0.25">
      <c r="A65" s="26" t="s">
        <v>286</v>
      </c>
      <c r="B65" s="37" t="s">
        <v>336</v>
      </c>
      <c r="C65" s="28" t="s">
        <v>24</v>
      </c>
      <c r="D65" s="28" t="s">
        <v>56</v>
      </c>
      <c r="E65" s="29">
        <f t="shared" ref="E65:E69" si="300">J65+O65+T65+Y65+AD65+AI65+AN65+AS65+AX65</f>
        <v>852</v>
      </c>
      <c r="F65" s="29">
        <f t="shared" ref="F65:F69" si="301">K65+P65+U65+Z65+AE65+AJ65+AO65+AT65+AY65</f>
        <v>0</v>
      </c>
      <c r="G65" s="29">
        <f t="shared" ref="G65:G69" si="302">L65+Q65+V65+AA65+AF65+AK65+AP65+AU65+AZ65</f>
        <v>0</v>
      </c>
      <c r="H65" s="29">
        <f t="shared" ref="H65:H69" si="303">M65+R65+W65+AB65+AG65+AL65+AQ65+AV65+BA65</f>
        <v>852</v>
      </c>
      <c r="I65" s="29">
        <f t="shared" ref="I65:I69" si="304">N65+S65+X65+AC65+AH65+AM65+AR65+AW65+BB65</f>
        <v>0</v>
      </c>
      <c r="J65" s="31">
        <f t="shared" ref="J65:J69" si="305">M65</f>
        <v>0</v>
      </c>
      <c r="K65" s="31">
        <v>0</v>
      </c>
      <c r="L65" s="31">
        <v>0</v>
      </c>
      <c r="M65" s="34">
        <v>0</v>
      </c>
      <c r="N65" s="31">
        <v>0</v>
      </c>
      <c r="O65" s="31">
        <f t="shared" ref="O65:O69" si="306">R65</f>
        <v>0</v>
      </c>
      <c r="P65" s="31"/>
      <c r="Q65" s="31">
        <v>0</v>
      </c>
      <c r="R65" s="35">
        <v>0</v>
      </c>
      <c r="S65" s="31">
        <v>0</v>
      </c>
      <c r="T65" s="33">
        <f t="shared" ref="T65:T69" si="307">SUM(U65:X65)</f>
        <v>0</v>
      </c>
      <c r="U65" s="31">
        <v>0</v>
      </c>
      <c r="V65" s="31">
        <v>0</v>
      </c>
      <c r="W65" s="35">
        <f>1566.1-1566.1</f>
        <v>0</v>
      </c>
      <c r="X65" s="31">
        <v>0</v>
      </c>
      <c r="Y65" s="31">
        <f t="shared" ref="Y65" si="308">SUM(Z65:AC65)</f>
        <v>852</v>
      </c>
      <c r="Z65" s="31">
        <v>0</v>
      </c>
      <c r="AA65" s="31">
        <v>0</v>
      </c>
      <c r="AB65" s="31">
        <v>852</v>
      </c>
      <c r="AC65" s="31">
        <v>0</v>
      </c>
      <c r="AD65" s="33">
        <f t="shared" ref="AD65" si="309">SUM(AE65:AH65)</f>
        <v>0</v>
      </c>
      <c r="AE65" s="31">
        <v>0</v>
      </c>
      <c r="AF65" s="31">
        <v>0</v>
      </c>
      <c r="AG65" s="31">
        <v>0</v>
      </c>
      <c r="AH65" s="31">
        <v>0</v>
      </c>
      <c r="AI65" s="33">
        <f t="shared" ref="AI65" si="310">SUM(AJ65:AM65)</f>
        <v>0</v>
      </c>
      <c r="AJ65" s="31">
        <v>0</v>
      </c>
      <c r="AK65" s="31">
        <v>0</v>
      </c>
      <c r="AL65" s="31">
        <v>0</v>
      </c>
      <c r="AM65" s="31">
        <v>0</v>
      </c>
      <c r="AN65" s="33">
        <f t="shared" ref="AN65" si="311">SUM(AO65:AR65)</f>
        <v>0</v>
      </c>
      <c r="AO65" s="31">
        <v>0</v>
      </c>
      <c r="AP65" s="31">
        <v>0</v>
      </c>
      <c r="AQ65" s="31">
        <v>0</v>
      </c>
      <c r="AR65" s="31">
        <v>0</v>
      </c>
      <c r="AS65" s="33">
        <f t="shared" ref="AS65" si="312">SUM(AT65:AW65)</f>
        <v>0</v>
      </c>
      <c r="AT65" s="31">
        <v>0</v>
      </c>
      <c r="AU65" s="31">
        <v>0</v>
      </c>
      <c r="AV65" s="31">
        <v>0</v>
      </c>
      <c r="AW65" s="31">
        <v>0</v>
      </c>
      <c r="AX65" s="33">
        <f t="shared" ref="AX65" si="313">SUM(AY65:BB65)</f>
        <v>0</v>
      </c>
      <c r="AY65" s="31">
        <v>0</v>
      </c>
      <c r="AZ65" s="31">
        <v>0</v>
      </c>
      <c r="BA65" s="31">
        <v>0</v>
      </c>
      <c r="BB65" s="31">
        <v>0</v>
      </c>
      <c r="BC65" s="33">
        <f t="shared" ref="BC65" si="314">SUM(BD65:BG65)</f>
        <v>0</v>
      </c>
      <c r="BD65" s="31">
        <v>0</v>
      </c>
      <c r="BE65" s="31">
        <v>0</v>
      </c>
      <c r="BF65" s="31">
        <v>0</v>
      </c>
      <c r="BG65" s="31">
        <v>0</v>
      </c>
      <c r="BH65" s="33">
        <f t="shared" ref="BH65" si="315">SUM(BI65:BL65)</f>
        <v>0</v>
      </c>
      <c r="BI65" s="31">
        <v>0</v>
      </c>
      <c r="BJ65" s="31">
        <v>0</v>
      </c>
      <c r="BK65" s="31">
        <v>0</v>
      </c>
      <c r="BL65" s="31">
        <v>0</v>
      </c>
    </row>
    <row r="66" spans="1:64" ht="66" x14ac:dyDescent="0.25">
      <c r="A66" s="26" t="s">
        <v>309</v>
      </c>
      <c r="B66" s="37" t="s">
        <v>343</v>
      </c>
      <c r="C66" s="28" t="s">
        <v>24</v>
      </c>
      <c r="D66" s="28" t="s">
        <v>56</v>
      </c>
      <c r="E66" s="29">
        <f t="shared" si="300"/>
        <v>12600</v>
      </c>
      <c r="F66" s="29">
        <f t="shared" si="301"/>
        <v>0</v>
      </c>
      <c r="G66" s="29">
        <f t="shared" si="302"/>
        <v>11970</v>
      </c>
      <c r="H66" s="29">
        <f t="shared" si="303"/>
        <v>630</v>
      </c>
      <c r="I66" s="29">
        <f t="shared" si="304"/>
        <v>0</v>
      </c>
      <c r="J66" s="31">
        <f t="shared" si="305"/>
        <v>0</v>
      </c>
      <c r="K66" s="31">
        <v>0</v>
      </c>
      <c r="L66" s="31">
        <v>0</v>
      </c>
      <c r="M66" s="34">
        <v>0</v>
      </c>
      <c r="N66" s="31">
        <v>0</v>
      </c>
      <c r="O66" s="31">
        <f t="shared" si="306"/>
        <v>0</v>
      </c>
      <c r="P66" s="31"/>
      <c r="Q66" s="31">
        <v>0</v>
      </c>
      <c r="R66" s="35">
        <v>0</v>
      </c>
      <c r="S66" s="31">
        <v>0</v>
      </c>
      <c r="T66" s="33">
        <f t="shared" si="307"/>
        <v>0</v>
      </c>
      <c r="U66" s="31">
        <v>0</v>
      </c>
      <c r="V66" s="31">
        <v>0</v>
      </c>
      <c r="W66" s="35">
        <f t="shared" ref="W66:W69" si="316">1566.1-1566.1</f>
        <v>0</v>
      </c>
      <c r="X66" s="31">
        <v>0</v>
      </c>
      <c r="Y66" s="31">
        <f t="shared" ref="Y66:Y69" si="317">SUM(Z66:AC66)</f>
        <v>12600</v>
      </c>
      <c r="Z66" s="31">
        <v>0</v>
      </c>
      <c r="AA66" s="31">
        <v>11970</v>
      </c>
      <c r="AB66" s="31">
        <v>630</v>
      </c>
      <c r="AC66" s="31">
        <v>0</v>
      </c>
      <c r="AD66" s="33">
        <f t="shared" ref="AD66:AD69" si="318">SUM(AE66:AH66)</f>
        <v>0</v>
      </c>
      <c r="AE66" s="31">
        <v>0</v>
      </c>
      <c r="AF66" s="31">
        <v>0</v>
      </c>
      <c r="AG66" s="31">
        <v>0</v>
      </c>
      <c r="AH66" s="31">
        <v>0</v>
      </c>
      <c r="AI66" s="33">
        <f t="shared" ref="AI66:AI69" si="319">SUM(AJ66:AM66)</f>
        <v>0</v>
      </c>
      <c r="AJ66" s="31">
        <v>0</v>
      </c>
      <c r="AK66" s="31">
        <v>0</v>
      </c>
      <c r="AL66" s="31">
        <v>0</v>
      </c>
      <c r="AM66" s="31">
        <v>0</v>
      </c>
      <c r="AN66" s="33">
        <f t="shared" ref="AN66:AN69" si="320">SUM(AO66:AR66)</f>
        <v>0</v>
      </c>
      <c r="AO66" s="31">
        <v>0</v>
      </c>
      <c r="AP66" s="31">
        <v>0</v>
      </c>
      <c r="AQ66" s="31">
        <v>0</v>
      </c>
      <c r="AR66" s="31">
        <v>0</v>
      </c>
      <c r="AS66" s="33">
        <f t="shared" ref="AS66:AS69" si="321">SUM(AT66:AW66)</f>
        <v>0</v>
      </c>
      <c r="AT66" s="31">
        <v>0</v>
      </c>
      <c r="AU66" s="31">
        <v>0</v>
      </c>
      <c r="AV66" s="31">
        <v>0</v>
      </c>
      <c r="AW66" s="31">
        <v>0</v>
      </c>
      <c r="AX66" s="33">
        <f t="shared" ref="AX66:AX69" si="322">SUM(AY66:BB66)</f>
        <v>0</v>
      </c>
      <c r="AY66" s="31">
        <v>0</v>
      </c>
      <c r="AZ66" s="31">
        <v>0</v>
      </c>
      <c r="BA66" s="31">
        <v>0</v>
      </c>
      <c r="BB66" s="31">
        <v>0</v>
      </c>
      <c r="BC66" s="33">
        <f t="shared" ref="BC66:BC69" si="323">SUM(BD66:BG66)</f>
        <v>0</v>
      </c>
      <c r="BD66" s="31">
        <v>0</v>
      </c>
      <c r="BE66" s="31">
        <v>0</v>
      </c>
      <c r="BF66" s="31">
        <v>0</v>
      </c>
      <c r="BG66" s="31">
        <v>0</v>
      </c>
      <c r="BH66" s="33">
        <f t="shared" ref="BH66:BH69" si="324">SUM(BI66:BL66)</f>
        <v>0</v>
      </c>
      <c r="BI66" s="31">
        <v>0</v>
      </c>
      <c r="BJ66" s="31">
        <v>0</v>
      </c>
      <c r="BK66" s="31">
        <v>0</v>
      </c>
      <c r="BL66" s="31">
        <v>0</v>
      </c>
    </row>
    <row r="67" spans="1:64" ht="66" x14ac:dyDescent="0.25">
      <c r="A67" s="26" t="s">
        <v>335</v>
      </c>
      <c r="B67" s="37" t="s">
        <v>344</v>
      </c>
      <c r="C67" s="28" t="s">
        <v>24</v>
      </c>
      <c r="D67" s="28" t="s">
        <v>56</v>
      </c>
      <c r="E67" s="29">
        <f t="shared" si="300"/>
        <v>19900</v>
      </c>
      <c r="F67" s="29">
        <f t="shared" si="301"/>
        <v>0</v>
      </c>
      <c r="G67" s="29">
        <f t="shared" si="302"/>
        <v>18905</v>
      </c>
      <c r="H67" s="29">
        <f t="shared" si="303"/>
        <v>995</v>
      </c>
      <c r="I67" s="29">
        <f t="shared" si="304"/>
        <v>0</v>
      </c>
      <c r="J67" s="31">
        <f t="shared" si="305"/>
        <v>0</v>
      </c>
      <c r="K67" s="31">
        <v>0</v>
      </c>
      <c r="L67" s="31">
        <v>0</v>
      </c>
      <c r="M67" s="34">
        <v>0</v>
      </c>
      <c r="N67" s="31">
        <v>0</v>
      </c>
      <c r="O67" s="31">
        <f t="shared" si="306"/>
        <v>0</v>
      </c>
      <c r="P67" s="31"/>
      <c r="Q67" s="31">
        <v>0</v>
      </c>
      <c r="R67" s="35">
        <v>0</v>
      </c>
      <c r="S67" s="31">
        <v>0</v>
      </c>
      <c r="T67" s="33">
        <f t="shared" si="307"/>
        <v>0</v>
      </c>
      <c r="U67" s="31">
        <v>0</v>
      </c>
      <c r="V67" s="31">
        <v>0</v>
      </c>
      <c r="W67" s="35">
        <f t="shared" si="316"/>
        <v>0</v>
      </c>
      <c r="X67" s="31">
        <v>0</v>
      </c>
      <c r="Y67" s="31">
        <f t="shared" si="317"/>
        <v>19900</v>
      </c>
      <c r="Z67" s="31">
        <v>0</v>
      </c>
      <c r="AA67" s="31">
        <v>18905</v>
      </c>
      <c r="AB67" s="31">
        <v>995</v>
      </c>
      <c r="AC67" s="31">
        <v>0</v>
      </c>
      <c r="AD67" s="33">
        <f t="shared" si="318"/>
        <v>0</v>
      </c>
      <c r="AE67" s="31">
        <v>0</v>
      </c>
      <c r="AF67" s="31">
        <v>0</v>
      </c>
      <c r="AG67" s="31">
        <v>0</v>
      </c>
      <c r="AH67" s="31">
        <v>0</v>
      </c>
      <c r="AI67" s="33">
        <f t="shared" si="319"/>
        <v>0</v>
      </c>
      <c r="AJ67" s="31">
        <v>0</v>
      </c>
      <c r="AK67" s="31">
        <v>0</v>
      </c>
      <c r="AL67" s="31">
        <v>0</v>
      </c>
      <c r="AM67" s="31">
        <v>0</v>
      </c>
      <c r="AN67" s="33">
        <f t="shared" si="320"/>
        <v>0</v>
      </c>
      <c r="AO67" s="31">
        <v>0</v>
      </c>
      <c r="AP67" s="31">
        <v>0</v>
      </c>
      <c r="AQ67" s="31">
        <v>0</v>
      </c>
      <c r="AR67" s="31">
        <v>0</v>
      </c>
      <c r="AS67" s="33">
        <f t="shared" si="321"/>
        <v>0</v>
      </c>
      <c r="AT67" s="31">
        <v>0</v>
      </c>
      <c r="AU67" s="31">
        <v>0</v>
      </c>
      <c r="AV67" s="31">
        <v>0</v>
      </c>
      <c r="AW67" s="31">
        <v>0</v>
      </c>
      <c r="AX67" s="33">
        <f t="shared" si="322"/>
        <v>0</v>
      </c>
      <c r="AY67" s="31">
        <v>0</v>
      </c>
      <c r="AZ67" s="31">
        <v>0</v>
      </c>
      <c r="BA67" s="31">
        <v>0</v>
      </c>
      <c r="BB67" s="31">
        <v>0</v>
      </c>
      <c r="BC67" s="33">
        <f t="shared" si="323"/>
        <v>0</v>
      </c>
      <c r="BD67" s="31">
        <v>0</v>
      </c>
      <c r="BE67" s="31">
        <v>0</v>
      </c>
      <c r="BF67" s="31">
        <v>0</v>
      </c>
      <c r="BG67" s="31">
        <v>0</v>
      </c>
      <c r="BH67" s="33">
        <f t="shared" si="324"/>
        <v>0</v>
      </c>
      <c r="BI67" s="31">
        <v>0</v>
      </c>
      <c r="BJ67" s="31">
        <v>0</v>
      </c>
      <c r="BK67" s="31">
        <v>0</v>
      </c>
      <c r="BL67" s="31">
        <v>0</v>
      </c>
    </row>
    <row r="68" spans="1:64" ht="66" x14ac:dyDescent="0.25">
      <c r="A68" s="26" t="s">
        <v>337</v>
      </c>
      <c r="B68" s="37" t="s">
        <v>345</v>
      </c>
      <c r="C68" s="28" t="s">
        <v>24</v>
      </c>
      <c r="D68" s="28" t="s">
        <v>56</v>
      </c>
      <c r="E68" s="29">
        <f t="shared" si="300"/>
        <v>563.20000000000005</v>
      </c>
      <c r="F68" s="29">
        <f t="shared" si="301"/>
        <v>0</v>
      </c>
      <c r="G68" s="29">
        <f t="shared" si="302"/>
        <v>535</v>
      </c>
      <c r="H68" s="29">
        <f t="shared" si="303"/>
        <v>28.2</v>
      </c>
      <c r="I68" s="29">
        <f t="shared" si="304"/>
        <v>0</v>
      </c>
      <c r="J68" s="31">
        <f t="shared" si="305"/>
        <v>0</v>
      </c>
      <c r="K68" s="31">
        <v>0</v>
      </c>
      <c r="L68" s="31">
        <v>0</v>
      </c>
      <c r="M68" s="34">
        <v>0</v>
      </c>
      <c r="N68" s="31">
        <v>0</v>
      </c>
      <c r="O68" s="31">
        <f t="shared" si="306"/>
        <v>0</v>
      </c>
      <c r="P68" s="31"/>
      <c r="Q68" s="31">
        <v>0</v>
      </c>
      <c r="R68" s="35">
        <v>0</v>
      </c>
      <c r="S68" s="31">
        <v>0</v>
      </c>
      <c r="T68" s="33">
        <f t="shared" si="307"/>
        <v>0</v>
      </c>
      <c r="U68" s="31">
        <v>0</v>
      </c>
      <c r="V68" s="31">
        <v>0</v>
      </c>
      <c r="W68" s="35">
        <f t="shared" si="316"/>
        <v>0</v>
      </c>
      <c r="X68" s="31">
        <v>0</v>
      </c>
      <c r="Y68" s="31">
        <f t="shared" si="317"/>
        <v>563.20000000000005</v>
      </c>
      <c r="Z68" s="31">
        <v>0</v>
      </c>
      <c r="AA68" s="31">
        <v>535</v>
      </c>
      <c r="AB68" s="31">
        <v>28.2</v>
      </c>
      <c r="AC68" s="31">
        <v>0</v>
      </c>
      <c r="AD68" s="33">
        <f t="shared" si="318"/>
        <v>0</v>
      </c>
      <c r="AE68" s="31">
        <v>0</v>
      </c>
      <c r="AF68" s="31">
        <v>0</v>
      </c>
      <c r="AG68" s="31">
        <v>0</v>
      </c>
      <c r="AH68" s="31">
        <v>0</v>
      </c>
      <c r="AI68" s="33">
        <f t="shared" si="319"/>
        <v>0</v>
      </c>
      <c r="AJ68" s="31">
        <v>0</v>
      </c>
      <c r="AK68" s="31">
        <v>0</v>
      </c>
      <c r="AL68" s="31">
        <v>0</v>
      </c>
      <c r="AM68" s="31">
        <v>0</v>
      </c>
      <c r="AN68" s="33">
        <f t="shared" si="320"/>
        <v>0</v>
      </c>
      <c r="AO68" s="31">
        <v>0</v>
      </c>
      <c r="AP68" s="31">
        <v>0</v>
      </c>
      <c r="AQ68" s="31">
        <v>0</v>
      </c>
      <c r="AR68" s="31">
        <v>0</v>
      </c>
      <c r="AS68" s="33">
        <f t="shared" si="321"/>
        <v>0</v>
      </c>
      <c r="AT68" s="31">
        <v>0</v>
      </c>
      <c r="AU68" s="31">
        <v>0</v>
      </c>
      <c r="AV68" s="31">
        <v>0</v>
      </c>
      <c r="AW68" s="31">
        <v>0</v>
      </c>
      <c r="AX68" s="33">
        <f t="shared" si="322"/>
        <v>0</v>
      </c>
      <c r="AY68" s="31">
        <v>0</v>
      </c>
      <c r="AZ68" s="31">
        <v>0</v>
      </c>
      <c r="BA68" s="31">
        <v>0</v>
      </c>
      <c r="BB68" s="31">
        <v>0</v>
      </c>
      <c r="BC68" s="33">
        <f t="shared" si="323"/>
        <v>0</v>
      </c>
      <c r="BD68" s="31">
        <v>0</v>
      </c>
      <c r="BE68" s="31">
        <v>0</v>
      </c>
      <c r="BF68" s="31">
        <v>0</v>
      </c>
      <c r="BG68" s="31">
        <v>0</v>
      </c>
      <c r="BH68" s="33">
        <f t="shared" si="324"/>
        <v>0</v>
      </c>
      <c r="BI68" s="31">
        <v>0</v>
      </c>
      <c r="BJ68" s="31">
        <v>0</v>
      </c>
      <c r="BK68" s="31">
        <v>0</v>
      </c>
      <c r="BL68" s="31">
        <v>0</v>
      </c>
    </row>
    <row r="69" spans="1:64" ht="66" x14ac:dyDescent="0.25">
      <c r="A69" s="26" t="s">
        <v>342</v>
      </c>
      <c r="B69" s="37" t="s">
        <v>346</v>
      </c>
      <c r="C69" s="28" t="s">
        <v>24</v>
      </c>
      <c r="D69" s="28" t="s">
        <v>56</v>
      </c>
      <c r="E69" s="29">
        <f t="shared" si="300"/>
        <v>13900</v>
      </c>
      <c r="F69" s="29">
        <f t="shared" si="301"/>
        <v>0</v>
      </c>
      <c r="G69" s="29">
        <f t="shared" si="302"/>
        <v>11261.7</v>
      </c>
      <c r="H69" s="29">
        <f t="shared" si="303"/>
        <v>2638.3</v>
      </c>
      <c r="I69" s="29">
        <f t="shared" si="304"/>
        <v>0</v>
      </c>
      <c r="J69" s="31">
        <f t="shared" si="305"/>
        <v>0</v>
      </c>
      <c r="K69" s="31">
        <v>0</v>
      </c>
      <c r="L69" s="31">
        <v>0</v>
      </c>
      <c r="M69" s="34">
        <v>0</v>
      </c>
      <c r="N69" s="31">
        <v>0</v>
      </c>
      <c r="O69" s="31">
        <f t="shared" si="306"/>
        <v>0</v>
      </c>
      <c r="P69" s="31"/>
      <c r="Q69" s="31">
        <v>0</v>
      </c>
      <c r="R69" s="35">
        <v>0</v>
      </c>
      <c r="S69" s="31">
        <v>0</v>
      </c>
      <c r="T69" s="33">
        <f t="shared" si="307"/>
        <v>0</v>
      </c>
      <c r="U69" s="31">
        <v>0</v>
      </c>
      <c r="V69" s="31">
        <v>0</v>
      </c>
      <c r="W69" s="35">
        <f t="shared" si="316"/>
        <v>0</v>
      </c>
      <c r="X69" s="31">
        <v>0</v>
      </c>
      <c r="Y69" s="31">
        <f t="shared" si="317"/>
        <v>13900</v>
      </c>
      <c r="Z69" s="31">
        <v>0</v>
      </c>
      <c r="AA69" s="31">
        <v>11261.7</v>
      </c>
      <c r="AB69" s="31">
        <v>2638.3</v>
      </c>
      <c r="AC69" s="31">
        <v>0</v>
      </c>
      <c r="AD69" s="33">
        <f t="shared" si="318"/>
        <v>0</v>
      </c>
      <c r="AE69" s="31">
        <v>0</v>
      </c>
      <c r="AF69" s="31">
        <v>0</v>
      </c>
      <c r="AG69" s="31">
        <v>0</v>
      </c>
      <c r="AH69" s="31">
        <v>0</v>
      </c>
      <c r="AI69" s="33">
        <f t="shared" si="319"/>
        <v>0</v>
      </c>
      <c r="AJ69" s="31">
        <v>0</v>
      </c>
      <c r="AK69" s="31">
        <v>0</v>
      </c>
      <c r="AL69" s="31">
        <v>0</v>
      </c>
      <c r="AM69" s="31">
        <v>0</v>
      </c>
      <c r="AN69" s="33">
        <f t="shared" si="320"/>
        <v>0</v>
      </c>
      <c r="AO69" s="31">
        <v>0</v>
      </c>
      <c r="AP69" s="31">
        <v>0</v>
      </c>
      <c r="AQ69" s="31">
        <v>0</v>
      </c>
      <c r="AR69" s="31">
        <v>0</v>
      </c>
      <c r="AS69" s="33">
        <f t="shared" si="321"/>
        <v>0</v>
      </c>
      <c r="AT69" s="31">
        <v>0</v>
      </c>
      <c r="AU69" s="31">
        <v>0</v>
      </c>
      <c r="AV69" s="31">
        <v>0</v>
      </c>
      <c r="AW69" s="31">
        <v>0</v>
      </c>
      <c r="AX69" s="33">
        <f t="shared" si="322"/>
        <v>0</v>
      </c>
      <c r="AY69" s="31">
        <v>0</v>
      </c>
      <c r="AZ69" s="31">
        <v>0</v>
      </c>
      <c r="BA69" s="31">
        <v>0</v>
      </c>
      <c r="BB69" s="31">
        <v>0</v>
      </c>
      <c r="BC69" s="33">
        <f t="shared" si="323"/>
        <v>0</v>
      </c>
      <c r="BD69" s="31">
        <v>0</v>
      </c>
      <c r="BE69" s="31">
        <v>0</v>
      </c>
      <c r="BF69" s="31">
        <v>0</v>
      </c>
      <c r="BG69" s="31">
        <v>0</v>
      </c>
      <c r="BH69" s="33">
        <f t="shared" si="324"/>
        <v>0</v>
      </c>
      <c r="BI69" s="31">
        <v>0</v>
      </c>
      <c r="BJ69" s="31">
        <v>0</v>
      </c>
      <c r="BK69" s="31">
        <v>0</v>
      </c>
      <c r="BL69" s="31">
        <v>0</v>
      </c>
    </row>
    <row r="70" spans="1:64" ht="115.5" x14ac:dyDescent="0.25">
      <c r="A70" s="26" t="s">
        <v>347</v>
      </c>
      <c r="B70" s="61" t="s">
        <v>348</v>
      </c>
      <c r="C70" s="28" t="s">
        <v>24</v>
      </c>
      <c r="D70" s="28" t="s">
        <v>56</v>
      </c>
      <c r="E70" s="29">
        <f t="shared" ref="E70" si="325">J70+O70+T70+Y70+AD70+AI70+AN70+AS70+AX70</f>
        <v>159.80000000000001</v>
      </c>
      <c r="F70" s="29">
        <f t="shared" ref="F70" si="326">K70+P70+U70+Z70+AE70+AJ70+AO70+AT70+AY70</f>
        <v>0</v>
      </c>
      <c r="G70" s="29">
        <f t="shared" ref="G70" si="327">L70+Q70+V70+AA70+AF70+AK70+AP70+AU70+AZ70</f>
        <v>0</v>
      </c>
      <c r="H70" s="29">
        <f t="shared" ref="H70" si="328">M70+R70+W70+AB70+AG70+AL70+AQ70+AV70+BA70</f>
        <v>159.80000000000001</v>
      </c>
      <c r="I70" s="29">
        <f t="shared" ref="I70" si="329">N70+S70+X70+AC70+AH70+AM70+AR70+AW70+BB70</f>
        <v>0</v>
      </c>
      <c r="J70" s="31">
        <f t="shared" ref="J70" si="330">M70</f>
        <v>0</v>
      </c>
      <c r="K70" s="31">
        <v>0</v>
      </c>
      <c r="L70" s="31">
        <v>0</v>
      </c>
      <c r="M70" s="34">
        <v>0</v>
      </c>
      <c r="N70" s="31">
        <v>0</v>
      </c>
      <c r="O70" s="31">
        <f t="shared" ref="O70" si="331">R70</f>
        <v>0</v>
      </c>
      <c r="P70" s="31"/>
      <c r="Q70" s="31">
        <v>0</v>
      </c>
      <c r="R70" s="35">
        <v>0</v>
      </c>
      <c r="S70" s="31">
        <v>0</v>
      </c>
      <c r="T70" s="33">
        <f t="shared" ref="T70" si="332">SUM(U70:X70)</f>
        <v>0</v>
      </c>
      <c r="U70" s="31">
        <v>0</v>
      </c>
      <c r="V70" s="31">
        <v>0</v>
      </c>
      <c r="W70" s="35">
        <f>1566.1-1566.1</f>
        <v>0</v>
      </c>
      <c r="X70" s="31">
        <v>0</v>
      </c>
      <c r="Y70" s="31">
        <f t="shared" ref="Y70" si="333">SUM(Z70:AC70)</f>
        <v>0</v>
      </c>
      <c r="Z70" s="31">
        <v>0</v>
      </c>
      <c r="AA70" s="31">
        <v>0</v>
      </c>
      <c r="AB70" s="31">
        <f>159.8-159.8</f>
        <v>0</v>
      </c>
      <c r="AC70" s="31">
        <v>0</v>
      </c>
      <c r="AD70" s="31">
        <f t="shared" ref="AD70" si="334">SUM(AE70:AH70)</f>
        <v>159.80000000000001</v>
      </c>
      <c r="AE70" s="31">
        <v>0</v>
      </c>
      <c r="AF70" s="31">
        <v>0</v>
      </c>
      <c r="AG70" s="63">
        <v>159.80000000000001</v>
      </c>
      <c r="AH70" s="63">
        <v>0</v>
      </c>
      <c r="AI70" s="33">
        <f t="shared" ref="AI70" si="335">SUM(AJ70:AM70)</f>
        <v>0</v>
      </c>
      <c r="AJ70" s="31">
        <v>0</v>
      </c>
      <c r="AK70" s="31">
        <v>0</v>
      </c>
      <c r="AL70" s="31">
        <v>0</v>
      </c>
      <c r="AM70" s="31">
        <v>0</v>
      </c>
      <c r="AN70" s="33">
        <f t="shared" ref="AN70" si="336">SUM(AO70:AR70)</f>
        <v>0</v>
      </c>
      <c r="AO70" s="31">
        <v>0</v>
      </c>
      <c r="AP70" s="31">
        <v>0</v>
      </c>
      <c r="AQ70" s="31">
        <v>0</v>
      </c>
      <c r="AR70" s="31">
        <v>0</v>
      </c>
      <c r="AS70" s="33">
        <f t="shared" ref="AS70" si="337">SUM(AT70:AW70)</f>
        <v>0</v>
      </c>
      <c r="AT70" s="31">
        <v>0</v>
      </c>
      <c r="AU70" s="31">
        <v>0</v>
      </c>
      <c r="AV70" s="31">
        <v>0</v>
      </c>
      <c r="AW70" s="31">
        <v>0</v>
      </c>
      <c r="AX70" s="33">
        <f t="shared" ref="AX70" si="338">SUM(AY70:BB70)</f>
        <v>0</v>
      </c>
      <c r="AY70" s="31">
        <v>0</v>
      </c>
      <c r="AZ70" s="31">
        <v>0</v>
      </c>
      <c r="BA70" s="31">
        <v>0</v>
      </c>
      <c r="BB70" s="31">
        <v>0</v>
      </c>
      <c r="BC70" s="33">
        <f t="shared" ref="BC70" si="339">SUM(BD70:BG70)</f>
        <v>0</v>
      </c>
      <c r="BD70" s="31">
        <v>0</v>
      </c>
      <c r="BE70" s="31">
        <v>0</v>
      </c>
      <c r="BF70" s="31">
        <v>0</v>
      </c>
      <c r="BG70" s="31">
        <v>0</v>
      </c>
      <c r="BH70" s="33">
        <f t="shared" ref="BH70" si="340">SUM(BI70:BL70)</f>
        <v>0</v>
      </c>
      <c r="BI70" s="31">
        <v>0</v>
      </c>
      <c r="BJ70" s="31">
        <v>0</v>
      </c>
      <c r="BK70" s="31">
        <v>0</v>
      </c>
      <c r="BL70" s="31">
        <v>0</v>
      </c>
    </row>
    <row r="71" spans="1:64" ht="99" x14ac:dyDescent="0.25">
      <c r="A71" s="26" t="s">
        <v>378</v>
      </c>
      <c r="B71" s="37" t="s">
        <v>375</v>
      </c>
      <c r="C71" s="49" t="s">
        <v>24</v>
      </c>
      <c r="D71" s="28" t="s">
        <v>94</v>
      </c>
      <c r="E71" s="29">
        <f t="shared" ref="E71" si="341">J71+O71+T71+Y71+AD71+AI71+AN71+AS71+AX71</f>
        <v>542</v>
      </c>
      <c r="F71" s="29">
        <f t="shared" ref="F71" si="342">K71+P71+U71+Z71+AE71+AJ71+AO71+AT71+AY71</f>
        <v>0</v>
      </c>
      <c r="G71" s="29">
        <f t="shared" ref="G71" si="343">L71+Q71+V71+AA71+AF71+AK71+AP71+AU71+AZ71</f>
        <v>0</v>
      </c>
      <c r="H71" s="29">
        <f t="shared" ref="H71" si="344">M71+R71+W71+AB71+AG71+AL71+AQ71+AV71+BA71</f>
        <v>536.6</v>
      </c>
      <c r="I71" s="29">
        <f t="shared" ref="I71" si="345">N71+S71+X71+AC71+AH71+AM71+AR71+AW71+BB71</f>
        <v>5.4</v>
      </c>
      <c r="J71" s="31">
        <f t="shared" ref="J71" si="346">M71</f>
        <v>0</v>
      </c>
      <c r="K71" s="31">
        <v>0</v>
      </c>
      <c r="L71" s="31">
        <v>0</v>
      </c>
      <c r="M71" s="34">
        <v>0</v>
      </c>
      <c r="N71" s="31">
        <v>0</v>
      </c>
      <c r="O71" s="31">
        <f t="shared" ref="O71" si="347">R71</f>
        <v>0</v>
      </c>
      <c r="P71" s="31"/>
      <c r="Q71" s="31">
        <v>0</v>
      </c>
      <c r="R71" s="35">
        <v>0</v>
      </c>
      <c r="S71" s="31">
        <v>0</v>
      </c>
      <c r="T71" s="33">
        <f t="shared" ref="T71" si="348">SUM(U71:X71)</f>
        <v>0</v>
      </c>
      <c r="U71" s="31">
        <v>0</v>
      </c>
      <c r="V71" s="31">
        <v>0</v>
      </c>
      <c r="W71" s="35">
        <f>1566.1-1566.1</f>
        <v>0</v>
      </c>
      <c r="X71" s="31">
        <v>0</v>
      </c>
      <c r="Y71" s="31">
        <f t="shared" ref="Y71" si="349">SUM(Z71:AC71)</f>
        <v>0</v>
      </c>
      <c r="Z71" s="31">
        <v>0</v>
      </c>
      <c r="AA71" s="31">
        <v>0</v>
      </c>
      <c r="AB71" s="31">
        <f>159.8-159.8</f>
        <v>0</v>
      </c>
      <c r="AC71" s="31">
        <v>0</v>
      </c>
      <c r="AD71" s="31">
        <f t="shared" ref="AD71" si="350">SUM(AE71:AH71)</f>
        <v>542</v>
      </c>
      <c r="AE71" s="31">
        <v>0</v>
      </c>
      <c r="AF71" s="62">
        <v>0</v>
      </c>
      <c r="AG71" s="76">
        <v>536.6</v>
      </c>
      <c r="AH71" s="77">
        <v>5.4</v>
      </c>
      <c r="AI71" s="64">
        <f t="shared" ref="AI71" si="351">SUM(AJ71:AM71)</f>
        <v>0</v>
      </c>
      <c r="AJ71" s="31">
        <v>0</v>
      </c>
      <c r="AK71" s="31">
        <v>0</v>
      </c>
      <c r="AL71" s="31">
        <v>0</v>
      </c>
      <c r="AM71" s="31">
        <v>0</v>
      </c>
      <c r="AN71" s="33">
        <f t="shared" ref="AN71" si="352">SUM(AO71:AR71)</f>
        <v>0</v>
      </c>
      <c r="AO71" s="31">
        <v>0</v>
      </c>
      <c r="AP71" s="31">
        <v>0</v>
      </c>
      <c r="AQ71" s="31">
        <v>0</v>
      </c>
      <c r="AR71" s="31">
        <v>0</v>
      </c>
      <c r="AS71" s="33">
        <f t="shared" ref="AS71" si="353">SUM(AT71:AW71)</f>
        <v>0</v>
      </c>
      <c r="AT71" s="31">
        <v>0</v>
      </c>
      <c r="AU71" s="31">
        <v>0</v>
      </c>
      <c r="AV71" s="31">
        <v>0</v>
      </c>
      <c r="AW71" s="31">
        <v>0</v>
      </c>
      <c r="AX71" s="33">
        <f t="shared" ref="AX71" si="354">SUM(AY71:BB71)</f>
        <v>0</v>
      </c>
      <c r="AY71" s="31">
        <v>0</v>
      </c>
      <c r="AZ71" s="31">
        <v>0</v>
      </c>
      <c r="BA71" s="31">
        <v>0</v>
      </c>
      <c r="BB71" s="31">
        <v>0</v>
      </c>
      <c r="BC71" s="33">
        <f t="shared" ref="BC71" si="355">SUM(BD71:BG71)</f>
        <v>0</v>
      </c>
      <c r="BD71" s="31">
        <v>0</v>
      </c>
      <c r="BE71" s="31">
        <v>0</v>
      </c>
      <c r="BF71" s="31">
        <v>0</v>
      </c>
      <c r="BG71" s="31">
        <v>0</v>
      </c>
      <c r="BH71" s="33">
        <f t="shared" ref="BH71" si="356">SUM(BI71:BL71)</f>
        <v>0</v>
      </c>
      <c r="BI71" s="31">
        <v>0</v>
      </c>
      <c r="BJ71" s="31">
        <v>0</v>
      </c>
      <c r="BK71" s="31">
        <v>0</v>
      </c>
      <c r="BL71" s="31">
        <v>0</v>
      </c>
    </row>
    <row r="72" spans="1:64" ht="99" x14ac:dyDescent="0.25">
      <c r="A72" s="26" t="s">
        <v>379</v>
      </c>
      <c r="B72" s="37" t="s">
        <v>376</v>
      </c>
      <c r="C72" s="49" t="s">
        <v>24</v>
      </c>
      <c r="D72" s="28" t="s">
        <v>94</v>
      </c>
      <c r="E72" s="29">
        <f t="shared" ref="E72" si="357">J72+O72+T72+Y72+AD72+AI72+AN72+AS72+AX72</f>
        <v>443.4</v>
      </c>
      <c r="F72" s="29">
        <f t="shared" ref="F72" si="358">K72+P72+U72+Z72+AE72+AJ72+AO72+AT72+AY72</f>
        <v>0</v>
      </c>
      <c r="G72" s="29">
        <f t="shared" ref="G72" si="359">L72+Q72+V72+AA72+AF72+AK72+AP72+AU72+AZ72</f>
        <v>0</v>
      </c>
      <c r="H72" s="29">
        <f t="shared" ref="H72" si="360">M72+R72+W72+AB72+AG72+AL72+AQ72+AV72+BA72</f>
        <v>439</v>
      </c>
      <c r="I72" s="29">
        <f t="shared" ref="I72" si="361">N72+S72+X72+AC72+AH72+AM72+AR72+AW72+BB72</f>
        <v>4.4000000000000004</v>
      </c>
      <c r="J72" s="31">
        <f t="shared" ref="J72" si="362">M72</f>
        <v>0</v>
      </c>
      <c r="K72" s="31">
        <v>0</v>
      </c>
      <c r="L72" s="31">
        <v>0</v>
      </c>
      <c r="M72" s="34">
        <v>0</v>
      </c>
      <c r="N72" s="31">
        <v>0</v>
      </c>
      <c r="O72" s="31">
        <f t="shared" ref="O72" si="363">R72</f>
        <v>0</v>
      </c>
      <c r="P72" s="31"/>
      <c r="Q72" s="31">
        <v>0</v>
      </c>
      <c r="R72" s="35">
        <v>0</v>
      </c>
      <c r="S72" s="31">
        <v>0</v>
      </c>
      <c r="T72" s="33">
        <f t="shared" ref="T72" si="364">SUM(U72:X72)</f>
        <v>0</v>
      </c>
      <c r="U72" s="31">
        <v>0</v>
      </c>
      <c r="V72" s="31">
        <v>0</v>
      </c>
      <c r="W72" s="35">
        <f>1566.1-1566.1</f>
        <v>0</v>
      </c>
      <c r="X72" s="31">
        <v>0</v>
      </c>
      <c r="Y72" s="31">
        <f t="shared" ref="Y72" si="365">SUM(Z72:AC72)</f>
        <v>0</v>
      </c>
      <c r="Z72" s="31">
        <v>0</v>
      </c>
      <c r="AA72" s="31">
        <v>0</v>
      </c>
      <c r="AB72" s="31">
        <f>159.8-159.8</f>
        <v>0</v>
      </c>
      <c r="AC72" s="31">
        <v>0</v>
      </c>
      <c r="AD72" s="31">
        <f t="shared" ref="AD72" si="366">SUM(AE72:AH72)</f>
        <v>443.4</v>
      </c>
      <c r="AE72" s="31">
        <v>0</v>
      </c>
      <c r="AF72" s="62">
        <v>0</v>
      </c>
      <c r="AG72" s="76">
        <v>439</v>
      </c>
      <c r="AH72" s="77">
        <v>4.4000000000000004</v>
      </c>
      <c r="AI72" s="64">
        <f t="shared" ref="AI72" si="367">SUM(AJ72:AM72)</f>
        <v>0</v>
      </c>
      <c r="AJ72" s="31">
        <v>0</v>
      </c>
      <c r="AK72" s="31">
        <v>0</v>
      </c>
      <c r="AL72" s="31">
        <v>0</v>
      </c>
      <c r="AM72" s="31">
        <v>0</v>
      </c>
      <c r="AN72" s="33">
        <f t="shared" ref="AN72" si="368">SUM(AO72:AR72)</f>
        <v>0</v>
      </c>
      <c r="AO72" s="31">
        <v>0</v>
      </c>
      <c r="AP72" s="31">
        <v>0</v>
      </c>
      <c r="AQ72" s="31">
        <v>0</v>
      </c>
      <c r="AR72" s="31">
        <v>0</v>
      </c>
      <c r="AS72" s="33">
        <f t="shared" ref="AS72" si="369">SUM(AT72:AW72)</f>
        <v>0</v>
      </c>
      <c r="AT72" s="31">
        <v>0</v>
      </c>
      <c r="AU72" s="31">
        <v>0</v>
      </c>
      <c r="AV72" s="31">
        <v>0</v>
      </c>
      <c r="AW72" s="31">
        <v>0</v>
      </c>
      <c r="AX72" s="33">
        <f t="shared" ref="AX72" si="370">SUM(AY72:BB72)</f>
        <v>0</v>
      </c>
      <c r="AY72" s="31">
        <v>0</v>
      </c>
      <c r="AZ72" s="31">
        <v>0</v>
      </c>
      <c r="BA72" s="31">
        <v>0</v>
      </c>
      <c r="BB72" s="31">
        <v>0</v>
      </c>
      <c r="BC72" s="33">
        <f t="shared" ref="BC72" si="371">SUM(BD72:BG72)</f>
        <v>0</v>
      </c>
      <c r="BD72" s="31">
        <v>0</v>
      </c>
      <c r="BE72" s="31">
        <v>0</v>
      </c>
      <c r="BF72" s="31">
        <v>0</v>
      </c>
      <c r="BG72" s="31">
        <v>0</v>
      </c>
      <c r="BH72" s="33">
        <f t="shared" ref="BH72" si="372">SUM(BI72:BL72)</f>
        <v>0</v>
      </c>
      <c r="BI72" s="31">
        <v>0</v>
      </c>
      <c r="BJ72" s="31">
        <v>0</v>
      </c>
      <c r="BK72" s="31">
        <v>0</v>
      </c>
      <c r="BL72" s="31">
        <v>0</v>
      </c>
    </row>
    <row r="73" spans="1:64" ht="99" x14ac:dyDescent="0.25">
      <c r="A73" s="26" t="s">
        <v>380</v>
      </c>
      <c r="B73" s="37" t="s">
        <v>377</v>
      </c>
      <c r="C73" s="49" t="s">
        <v>24</v>
      </c>
      <c r="D73" s="28" t="s">
        <v>94</v>
      </c>
      <c r="E73" s="29">
        <f t="shared" ref="E73" si="373">J73+O73+T73+Y73+AD73+AI73+AN73+AS73+AX73</f>
        <v>183.3</v>
      </c>
      <c r="F73" s="29">
        <f t="shared" ref="F73" si="374">K73+P73+U73+Z73+AE73+AJ73+AO73+AT73+AY73</f>
        <v>0</v>
      </c>
      <c r="G73" s="29">
        <f t="shared" ref="G73" si="375">L73+Q73+V73+AA73+AF73+AK73+AP73+AU73+AZ73</f>
        <v>0</v>
      </c>
      <c r="H73" s="29">
        <f t="shared" ref="H73" si="376">M73+R73+W73+AB73+AG73+AL73+AQ73+AV73+BA73</f>
        <v>181.4</v>
      </c>
      <c r="I73" s="29">
        <f t="shared" ref="I73" si="377">N73+S73+X73+AC73+AH73+AM73+AR73+AW73+BB73</f>
        <v>1.9</v>
      </c>
      <c r="J73" s="31">
        <f t="shared" ref="J73" si="378">M73</f>
        <v>0</v>
      </c>
      <c r="K73" s="31">
        <v>0</v>
      </c>
      <c r="L73" s="31">
        <v>0</v>
      </c>
      <c r="M73" s="34">
        <v>0</v>
      </c>
      <c r="N73" s="31">
        <v>0</v>
      </c>
      <c r="O73" s="31">
        <f t="shared" ref="O73" si="379">R73</f>
        <v>0</v>
      </c>
      <c r="P73" s="31"/>
      <c r="Q73" s="31">
        <v>0</v>
      </c>
      <c r="R73" s="35">
        <v>0</v>
      </c>
      <c r="S73" s="31">
        <v>0</v>
      </c>
      <c r="T73" s="33">
        <f t="shared" ref="T73" si="380">SUM(U73:X73)</f>
        <v>0</v>
      </c>
      <c r="U73" s="31">
        <v>0</v>
      </c>
      <c r="V73" s="31">
        <v>0</v>
      </c>
      <c r="W73" s="35">
        <f>1566.1-1566.1</f>
        <v>0</v>
      </c>
      <c r="X73" s="31">
        <v>0</v>
      </c>
      <c r="Y73" s="31">
        <f t="shared" ref="Y73" si="381">SUM(Z73:AC73)</f>
        <v>0</v>
      </c>
      <c r="Z73" s="31">
        <v>0</v>
      </c>
      <c r="AA73" s="31">
        <v>0</v>
      </c>
      <c r="AB73" s="31">
        <f>159.8-159.8</f>
        <v>0</v>
      </c>
      <c r="AC73" s="31">
        <v>0</v>
      </c>
      <c r="AD73" s="31">
        <f t="shared" ref="AD73" si="382">SUM(AE73:AH73)</f>
        <v>183.3</v>
      </c>
      <c r="AE73" s="31">
        <v>0</v>
      </c>
      <c r="AF73" s="62">
        <v>0</v>
      </c>
      <c r="AG73" s="76">
        <v>181.4</v>
      </c>
      <c r="AH73" s="77">
        <v>1.9</v>
      </c>
      <c r="AI73" s="64">
        <f t="shared" ref="AI73" si="383">SUM(AJ73:AM73)</f>
        <v>0</v>
      </c>
      <c r="AJ73" s="31">
        <v>0</v>
      </c>
      <c r="AK73" s="31">
        <v>0</v>
      </c>
      <c r="AL73" s="31">
        <v>0</v>
      </c>
      <c r="AM73" s="31">
        <v>0</v>
      </c>
      <c r="AN73" s="33">
        <f t="shared" ref="AN73" si="384">SUM(AO73:AR73)</f>
        <v>0</v>
      </c>
      <c r="AO73" s="31">
        <v>0</v>
      </c>
      <c r="AP73" s="31">
        <v>0</v>
      </c>
      <c r="AQ73" s="31">
        <v>0</v>
      </c>
      <c r="AR73" s="31">
        <v>0</v>
      </c>
      <c r="AS73" s="33">
        <f t="shared" ref="AS73" si="385">SUM(AT73:AW73)</f>
        <v>0</v>
      </c>
      <c r="AT73" s="31">
        <v>0</v>
      </c>
      <c r="AU73" s="31">
        <v>0</v>
      </c>
      <c r="AV73" s="31">
        <v>0</v>
      </c>
      <c r="AW73" s="31">
        <v>0</v>
      </c>
      <c r="AX73" s="33">
        <f t="shared" ref="AX73" si="386">SUM(AY73:BB73)</f>
        <v>0</v>
      </c>
      <c r="AY73" s="31">
        <v>0</v>
      </c>
      <c r="AZ73" s="31">
        <v>0</v>
      </c>
      <c r="BA73" s="31">
        <v>0</v>
      </c>
      <c r="BB73" s="31">
        <v>0</v>
      </c>
      <c r="BC73" s="33">
        <f t="shared" ref="BC73" si="387">SUM(BD73:BG73)</f>
        <v>0</v>
      </c>
      <c r="BD73" s="31">
        <v>0</v>
      </c>
      <c r="BE73" s="31">
        <v>0</v>
      </c>
      <c r="BF73" s="31">
        <v>0</v>
      </c>
      <c r="BG73" s="31">
        <v>0</v>
      </c>
      <c r="BH73" s="33">
        <f t="shared" ref="BH73" si="388">SUM(BI73:BL73)</f>
        <v>0</v>
      </c>
      <c r="BI73" s="31">
        <v>0</v>
      </c>
      <c r="BJ73" s="31">
        <v>0</v>
      </c>
      <c r="BK73" s="31">
        <v>0</v>
      </c>
      <c r="BL73" s="31">
        <v>0</v>
      </c>
    </row>
    <row r="74" spans="1:64" ht="39.75" customHeight="1" x14ac:dyDescent="0.25">
      <c r="A74" s="26" t="s">
        <v>100</v>
      </c>
      <c r="B74" s="100" t="s">
        <v>173</v>
      </c>
      <c r="C74" s="97"/>
      <c r="D74" s="98"/>
      <c r="E74" s="33">
        <f>SUM(E75:E85)</f>
        <v>16191</v>
      </c>
      <c r="F74" s="33">
        <f t="shared" ref="F74:J74" si="389">SUM(F75:F85)</f>
        <v>0</v>
      </c>
      <c r="G74" s="33">
        <f t="shared" si="389"/>
        <v>0</v>
      </c>
      <c r="H74" s="33">
        <f t="shared" si="389"/>
        <v>16191</v>
      </c>
      <c r="I74" s="33">
        <f t="shared" si="389"/>
        <v>0</v>
      </c>
      <c r="J74" s="33">
        <f t="shared" si="389"/>
        <v>4245.1000000000004</v>
      </c>
      <c r="K74" s="33">
        <f t="shared" ref="K74" si="390">SUM(K75:K85)</f>
        <v>0</v>
      </c>
      <c r="L74" s="33">
        <f t="shared" ref="L74" si="391">SUM(L75:L85)</f>
        <v>0</v>
      </c>
      <c r="M74" s="33">
        <f t="shared" ref="M74" si="392">SUM(M75:M85)</f>
        <v>4245.1000000000004</v>
      </c>
      <c r="N74" s="33">
        <f t="shared" ref="N74:O74" si="393">SUM(N75:N85)</f>
        <v>0</v>
      </c>
      <c r="O74" s="33">
        <f t="shared" si="393"/>
        <v>7630.1</v>
      </c>
      <c r="P74" s="33">
        <f t="shared" ref="P74" si="394">SUM(P75:P85)</f>
        <v>0</v>
      </c>
      <c r="Q74" s="33">
        <f t="shared" ref="Q74" si="395">SUM(Q75:Q85)</f>
        <v>0</v>
      </c>
      <c r="R74" s="33">
        <f>SUM(R75:R85)</f>
        <v>7630.1</v>
      </c>
      <c r="S74" s="33">
        <f t="shared" ref="S74:T74" si="396">SUM(S75:S85)</f>
        <v>0</v>
      </c>
      <c r="T74" s="33">
        <f t="shared" si="396"/>
        <v>1347.2</v>
      </c>
      <c r="U74" s="33">
        <f t="shared" ref="U74" si="397">SUM(U75:U85)</f>
        <v>0</v>
      </c>
      <c r="V74" s="33">
        <f t="shared" ref="V74" si="398">SUM(V75:V85)</f>
        <v>0</v>
      </c>
      <c r="W74" s="33">
        <f t="shared" ref="W74" si="399">SUM(W75:W85)</f>
        <v>1347.2</v>
      </c>
      <c r="X74" s="33">
        <f t="shared" ref="X74:Y74" si="400">SUM(X75:X85)</f>
        <v>0</v>
      </c>
      <c r="Y74" s="33">
        <f t="shared" si="400"/>
        <v>266.3</v>
      </c>
      <c r="Z74" s="33">
        <f t="shared" ref="Z74" si="401">SUM(Z75:Z85)</f>
        <v>0</v>
      </c>
      <c r="AA74" s="33">
        <f t="shared" ref="AA74" si="402">SUM(AA75:AA85)</f>
        <v>0</v>
      </c>
      <c r="AB74" s="33">
        <f t="shared" ref="AB74" si="403">SUM(AB75:AB85)</f>
        <v>266.3</v>
      </c>
      <c r="AC74" s="33">
        <f t="shared" ref="AC74:AD74" si="404">SUM(AC75:AC85)</f>
        <v>0</v>
      </c>
      <c r="AD74" s="33">
        <f t="shared" si="404"/>
        <v>2702.3</v>
      </c>
      <c r="AE74" s="33">
        <f t="shared" ref="AE74" si="405">SUM(AE75:AE85)</f>
        <v>0</v>
      </c>
      <c r="AF74" s="33">
        <f t="shared" ref="AF74" si="406">SUM(AF75:AF85)</f>
        <v>0</v>
      </c>
      <c r="AG74" s="39">
        <f t="shared" ref="AG74" si="407">SUM(AG75:AG85)</f>
        <v>2702.3</v>
      </c>
      <c r="AH74" s="39">
        <f t="shared" ref="AH74:AI74" si="408">SUM(AH75:AH85)</f>
        <v>0</v>
      </c>
      <c r="AI74" s="33">
        <f t="shared" si="408"/>
        <v>0</v>
      </c>
      <c r="AJ74" s="33">
        <f t="shared" ref="AJ74" si="409">SUM(AJ75:AJ85)</f>
        <v>0</v>
      </c>
      <c r="AK74" s="33">
        <f t="shared" ref="AK74" si="410">SUM(AK75:AK85)</f>
        <v>0</v>
      </c>
      <c r="AL74" s="33">
        <f t="shared" ref="AL74" si="411">SUM(AL75:AL85)</f>
        <v>0</v>
      </c>
      <c r="AM74" s="33">
        <f t="shared" ref="AM74:AN74" si="412">SUM(AM75:AM85)</f>
        <v>0</v>
      </c>
      <c r="AN74" s="33">
        <f t="shared" si="412"/>
        <v>0</v>
      </c>
      <c r="AO74" s="33">
        <f t="shared" ref="AO74" si="413">SUM(AO75:AO85)</f>
        <v>0</v>
      </c>
      <c r="AP74" s="33">
        <f t="shared" ref="AP74" si="414">SUM(AP75:AP85)</f>
        <v>0</v>
      </c>
      <c r="AQ74" s="33">
        <f t="shared" ref="AQ74" si="415">SUM(AQ75:AQ85)</f>
        <v>0</v>
      </c>
      <c r="AR74" s="33">
        <f t="shared" ref="AR74:AS74" si="416">SUM(AR75:AR85)</f>
        <v>0</v>
      </c>
      <c r="AS74" s="33">
        <f t="shared" si="416"/>
        <v>0</v>
      </c>
      <c r="AT74" s="33">
        <f t="shared" ref="AT74" si="417">SUM(AT75:AT85)</f>
        <v>0</v>
      </c>
      <c r="AU74" s="33">
        <f t="shared" ref="AU74" si="418">SUM(AU75:AU85)</f>
        <v>0</v>
      </c>
      <c r="AV74" s="33">
        <f t="shared" ref="AV74" si="419">SUM(AV75:AV85)</f>
        <v>0</v>
      </c>
      <c r="AW74" s="33">
        <f t="shared" ref="AW74:AX74" si="420">SUM(AW75:AW85)</f>
        <v>0</v>
      </c>
      <c r="AX74" s="33">
        <f t="shared" si="420"/>
        <v>0</v>
      </c>
      <c r="AY74" s="33">
        <f t="shared" ref="AY74" si="421">SUM(AY75:AY85)</f>
        <v>0</v>
      </c>
      <c r="AZ74" s="33">
        <f t="shared" ref="AZ74" si="422">SUM(AZ75:AZ85)</f>
        <v>0</v>
      </c>
      <c r="BA74" s="33">
        <f t="shared" ref="BA74" si="423">SUM(BA75:BA85)</f>
        <v>0</v>
      </c>
      <c r="BB74" s="33">
        <f t="shared" ref="BB74:BC74" si="424">SUM(BB75:BB85)</f>
        <v>0</v>
      </c>
      <c r="BC74" s="33">
        <f t="shared" si="424"/>
        <v>0</v>
      </c>
      <c r="BD74" s="33">
        <f t="shared" ref="BD74" si="425">SUM(BD75:BD85)</f>
        <v>0</v>
      </c>
      <c r="BE74" s="33">
        <f t="shared" ref="BE74" si="426">SUM(BE75:BE85)</f>
        <v>0</v>
      </c>
      <c r="BF74" s="33">
        <f t="shared" ref="BF74" si="427">SUM(BF75:BF85)</f>
        <v>0</v>
      </c>
      <c r="BG74" s="33">
        <f t="shared" ref="BG74:BH74" si="428">SUM(BG75:BG85)</f>
        <v>0</v>
      </c>
      <c r="BH74" s="33">
        <f t="shared" si="428"/>
        <v>0</v>
      </c>
      <c r="BI74" s="33">
        <f t="shared" ref="BI74" si="429">SUM(BI75:BI85)</f>
        <v>0</v>
      </c>
      <c r="BJ74" s="33">
        <f t="shared" ref="BJ74" si="430">SUM(BJ75:BJ85)</f>
        <v>0</v>
      </c>
      <c r="BK74" s="33">
        <f t="shared" ref="BK74" si="431">SUM(BK75:BK85)</f>
        <v>0</v>
      </c>
      <c r="BL74" s="33">
        <f t="shared" ref="BL74" si="432">SUM(BL75:BL85)</f>
        <v>0</v>
      </c>
    </row>
    <row r="75" spans="1:64" ht="33" x14ac:dyDescent="0.25">
      <c r="A75" s="26" t="s">
        <v>174</v>
      </c>
      <c r="B75" s="27" t="s">
        <v>229</v>
      </c>
      <c r="C75" s="28" t="s">
        <v>24</v>
      </c>
      <c r="D75" s="28" t="s">
        <v>38</v>
      </c>
      <c r="E75" s="29">
        <f>J75+O75+T75+Y75+AD75+AI75+AN75+AS75+AX75</f>
        <v>1378.2</v>
      </c>
      <c r="F75" s="29">
        <f t="shared" ref="F75" si="433">K75+P75+U75+Z75+AE75+AJ75+AO75+AT75+AY75</f>
        <v>0</v>
      </c>
      <c r="G75" s="29">
        <f t="shared" ref="G75" si="434">L75+Q75+V75+AA75+AF75+AK75+AP75+AU75+AZ75</f>
        <v>0</v>
      </c>
      <c r="H75" s="29">
        <f t="shared" ref="H75" si="435">M75+R75+W75+AB75+AG75+AL75+AQ75+AV75+BA75</f>
        <v>1378.2</v>
      </c>
      <c r="I75" s="29">
        <f t="shared" ref="I75" si="436">N75+S75+X75+AC75+AH75+AM75+AR75+AW75+BB75</f>
        <v>0</v>
      </c>
      <c r="J75" s="31">
        <f t="shared" ref="J75:J83" si="437">M75</f>
        <v>0</v>
      </c>
      <c r="K75" s="31">
        <v>0</v>
      </c>
      <c r="L75" s="31">
        <v>0</v>
      </c>
      <c r="M75" s="31">
        <v>0</v>
      </c>
      <c r="N75" s="31">
        <v>0</v>
      </c>
      <c r="O75" s="30">
        <f>R75</f>
        <v>879.4</v>
      </c>
      <c r="P75" s="31">
        <v>0</v>
      </c>
      <c r="Q75" s="31">
        <v>0</v>
      </c>
      <c r="R75" s="38">
        <f>498.7+380.7</f>
        <v>879.4</v>
      </c>
      <c r="S75" s="31">
        <v>0</v>
      </c>
      <c r="T75" s="31">
        <f>SUM(U75:X75)</f>
        <v>498.8</v>
      </c>
      <c r="U75" s="31">
        <v>0</v>
      </c>
      <c r="V75" s="31">
        <v>0</v>
      </c>
      <c r="W75" s="31">
        <v>498.8</v>
      </c>
      <c r="X75" s="31">
        <v>0</v>
      </c>
      <c r="Y75" s="33">
        <f>SUM(Z75:AC75)</f>
        <v>0</v>
      </c>
      <c r="Z75" s="31">
        <v>0</v>
      </c>
      <c r="AA75" s="31">
        <v>0</v>
      </c>
      <c r="AB75" s="31">
        <v>0</v>
      </c>
      <c r="AC75" s="31">
        <v>0</v>
      </c>
      <c r="AD75" s="33">
        <f>SUM(AE75:AH75)</f>
        <v>0</v>
      </c>
      <c r="AE75" s="31">
        <v>0</v>
      </c>
      <c r="AF75" s="31">
        <v>0</v>
      </c>
      <c r="AG75" s="31">
        <v>0</v>
      </c>
      <c r="AH75" s="31">
        <v>0</v>
      </c>
      <c r="AI75" s="33">
        <f>SUM(AJ75:AM75)</f>
        <v>0</v>
      </c>
      <c r="AJ75" s="31">
        <v>0</v>
      </c>
      <c r="AK75" s="31">
        <v>0</v>
      </c>
      <c r="AL75" s="31">
        <v>0</v>
      </c>
      <c r="AM75" s="31">
        <v>0</v>
      </c>
      <c r="AN75" s="33">
        <f>SUM(AO75:AR75)</f>
        <v>0</v>
      </c>
      <c r="AO75" s="31">
        <v>0</v>
      </c>
      <c r="AP75" s="31">
        <v>0</v>
      </c>
      <c r="AQ75" s="31">
        <v>0</v>
      </c>
      <c r="AR75" s="31">
        <v>0</v>
      </c>
      <c r="AS75" s="33">
        <f>SUM(AT75:AW75)</f>
        <v>0</v>
      </c>
      <c r="AT75" s="31">
        <v>0</v>
      </c>
      <c r="AU75" s="31">
        <v>0</v>
      </c>
      <c r="AV75" s="31">
        <v>0</v>
      </c>
      <c r="AW75" s="31">
        <v>0</v>
      </c>
      <c r="AX75" s="33">
        <f>SUM(AY75:BB75)</f>
        <v>0</v>
      </c>
      <c r="AY75" s="31">
        <v>0</v>
      </c>
      <c r="AZ75" s="31">
        <v>0</v>
      </c>
      <c r="BA75" s="31">
        <v>0</v>
      </c>
      <c r="BB75" s="31">
        <v>0</v>
      </c>
      <c r="BC75" s="33">
        <f>SUM(BD75:BG75)</f>
        <v>0</v>
      </c>
      <c r="BD75" s="31">
        <v>0</v>
      </c>
      <c r="BE75" s="31">
        <v>0</v>
      </c>
      <c r="BF75" s="31">
        <v>0</v>
      </c>
      <c r="BG75" s="31">
        <v>0</v>
      </c>
      <c r="BH75" s="33">
        <f>SUM(BI75:BL75)</f>
        <v>0</v>
      </c>
      <c r="BI75" s="31">
        <v>0</v>
      </c>
      <c r="BJ75" s="31">
        <v>0</v>
      </c>
      <c r="BK75" s="31">
        <v>0</v>
      </c>
      <c r="BL75" s="31">
        <v>0</v>
      </c>
    </row>
    <row r="76" spans="1:64" ht="33" x14ac:dyDescent="0.25">
      <c r="A76" s="26" t="s">
        <v>175</v>
      </c>
      <c r="B76" s="27" t="s">
        <v>78</v>
      </c>
      <c r="C76" s="28" t="s">
        <v>24</v>
      </c>
      <c r="D76" s="28" t="s">
        <v>38</v>
      </c>
      <c r="E76" s="29">
        <f t="shared" ref="E76" si="438">J76+O76+T76+Y76+AD76+AI76+AN76+AS76+AX76</f>
        <v>3420.5</v>
      </c>
      <c r="F76" s="29">
        <f t="shared" ref="F76" si="439">K76+P76+U76+Z76+AE76+AJ76+AO76+AT76+AY76</f>
        <v>0</v>
      </c>
      <c r="G76" s="29">
        <f t="shared" ref="G76" si="440">L76+Q76+V76+AA76+AF76+AK76+AP76+AU76+AZ76</f>
        <v>0</v>
      </c>
      <c r="H76" s="29">
        <f t="shared" ref="H76" si="441">M76+R76+W76+AB76+AG76+AL76+AQ76+AV76+BA76</f>
        <v>3420.5</v>
      </c>
      <c r="I76" s="29">
        <f t="shared" ref="I76" si="442">N76+S76+X76+AC76+AH76+AM76+AR76+AW76+BB76</f>
        <v>0</v>
      </c>
      <c r="J76" s="30">
        <f>M76</f>
        <v>1441.9</v>
      </c>
      <c r="K76" s="31">
        <v>0</v>
      </c>
      <c r="L76" s="31">
        <v>0</v>
      </c>
      <c r="M76" s="30">
        <v>1441.9</v>
      </c>
      <c r="N76" s="31">
        <v>0</v>
      </c>
      <c r="O76" s="30">
        <f>R76</f>
        <v>1978.6</v>
      </c>
      <c r="P76" s="31">
        <v>0</v>
      </c>
      <c r="Q76" s="31">
        <v>0</v>
      </c>
      <c r="R76" s="38">
        <f>1122.1+856.5</f>
        <v>1978.6</v>
      </c>
      <c r="S76" s="31">
        <v>0</v>
      </c>
      <c r="T76" s="33">
        <f>SUM(U76:X76)</f>
        <v>0</v>
      </c>
      <c r="U76" s="31">
        <v>0</v>
      </c>
      <c r="V76" s="31">
        <v>0</v>
      </c>
      <c r="W76" s="31">
        <v>0</v>
      </c>
      <c r="X76" s="31">
        <v>0</v>
      </c>
      <c r="Y76" s="33">
        <f>SUM(Z76:AC76)</f>
        <v>0</v>
      </c>
      <c r="Z76" s="31">
        <v>0</v>
      </c>
      <c r="AA76" s="31">
        <v>0</v>
      </c>
      <c r="AB76" s="31">
        <v>0</v>
      </c>
      <c r="AC76" s="31">
        <v>0</v>
      </c>
      <c r="AD76" s="33">
        <f>SUM(AE76:AH76)</f>
        <v>0</v>
      </c>
      <c r="AE76" s="31">
        <v>0</v>
      </c>
      <c r="AF76" s="31">
        <v>0</v>
      </c>
      <c r="AG76" s="31">
        <v>0</v>
      </c>
      <c r="AH76" s="31">
        <v>0</v>
      </c>
      <c r="AI76" s="33">
        <f>SUM(AJ76:AM76)</f>
        <v>0</v>
      </c>
      <c r="AJ76" s="31">
        <v>0</v>
      </c>
      <c r="AK76" s="31">
        <v>0</v>
      </c>
      <c r="AL76" s="31">
        <v>0</v>
      </c>
      <c r="AM76" s="31">
        <v>0</v>
      </c>
      <c r="AN76" s="33">
        <f>SUM(AO76:AR76)</f>
        <v>0</v>
      </c>
      <c r="AO76" s="31">
        <v>0</v>
      </c>
      <c r="AP76" s="31">
        <v>0</v>
      </c>
      <c r="AQ76" s="31">
        <v>0</v>
      </c>
      <c r="AR76" s="31">
        <v>0</v>
      </c>
      <c r="AS76" s="33">
        <f>SUM(AT76:AW76)</f>
        <v>0</v>
      </c>
      <c r="AT76" s="31">
        <v>0</v>
      </c>
      <c r="AU76" s="31">
        <v>0</v>
      </c>
      <c r="AV76" s="31">
        <v>0</v>
      </c>
      <c r="AW76" s="31">
        <v>0</v>
      </c>
      <c r="AX76" s="33">
        <f>SUM(AY76:BB76)</f>
        <v>0</v>
      </c>
      <c r="AY76" s="31">
        <v>0</v>
      </c>
      <c r="AZ76" s="31">
        <v>0</v>
      </c>
      <c r="BA76" s="31">
        <v>0</v>
      </c>
      <c r="BB76" s="31">
        <v>0</v>
      </c>
      <c r="BC76" s="33">
        <f>SUM(BD76:BG76)</f>
        <v>0</v>
      </c>
      <c r="BD76" s="31">
        <v>0</v>
      </c>
      <c r="BE76" s="31">
        <v>0</v>
      </c>
      <c r="BF76" s="31">
        <v>0</v>
      </c>
      <c r="BG76" s="31">
        <v>0</v>
      </c>
      <c r="BH76" s="33">
        <f>SUM(BI76:BL76)</f>
        <v>0</v>
      </c>
      <c r="BI76" s="31">
        <v>0</v>
      </c>
      <c r="BJ76" s="31">
        <v>0</v>
      </c>
      <c r="BK76" s="31">
        <v>0</v>
      </c>
      <c r="BL76" s="31">
        <v>0</v>
      </c>
    </row>
    <row r="77" spans="1:64" ht="49.5" x14ac:dyDescent="0.25">
      <c r="A77" s="26" t="s">
        <v>176</v>
      </c>
      <c r="B77" s="27" t="s">
        <v>352</v>
      </c>
      <c r="C77" s="28" t="s">
        <v>24</v>
      </c>
      <c r="D77" s="28" t="s">
        <v>359</v>
      </c>
      <c r="E77" s="29">
        <f t="shared" ref="E77" si="443">J77+O77+T77+Y77+AD77+AI77+AN77+AS77+AX77</f>
        <v>3425.8</v>
      </c>
      <c r="F77" s="29">
        <f t="shared" ref="F77" si="444">K77+P77+U77+Z77+AE77+AJ77+AO77+AT77+AY77</f>
        <v>0</v>
      </c>
      <c r="G77" s="29">
        <f t="shared" ref="G77" si="445">L77+Q77+V77+AA77+AF77+AK77+AP77+AU77+AZ77</f>
        <v>0</v>
      </c>
      <c r="H77" s="29">
        <f t="shared" ref="H77" si="446">M77+R77+W77+AB77+AG77+AL77+AQ77+AV77+BA77</f>
        <v>3425.8</v>
      </c>
      <c r="I77" s="29">
        <f t="shared" ref="I77" si="447">N77+S77+X77+AC77+AH77+AM77+AR77+AW77+BB77</f>
        <v>0</v>
      </c>
      <c r="J77" s="31">
        <f>M77</f>
        <v>0</v>
      </c>
      <c r="K77" s="31">
        <v>0</v>
      </c>
      <c r="L77" s="31">
        <v>0</v>
      </c>
      <c r="M77" s="31">
        <v>0</v>
      </c>
      <c r="N77" s="31">
        <v>0</v>
      </c>
      <c r="O77" s="30">
        <f t="shared" ref="O77" si="448">R77</f>
        <v>723.5</v>
      </c>
      <c r="P77" s="31">
        <v>0</v>
      </c>
      <c r="Q77" s="31">
        <v>0</v>
      </c>
      <c r="R77" s="38">
        <f>438+285.5</f>
        <v>723.5</v>
      </c>
      <c r="S77" s="31">
        <v>0</v>
      </c>
      <c r="T77" s="33">
        <f t="shared" ref="T77:T82" si="449">SUM(U77:X77)</f>
        <v>0</v>
      </c>
      <c r="U77" s="31">
        <v>0</v>
      </c>
      <c r="V77" s="31">
        <v>0</v>
      </c>
      <c r="W77" s="31">
        <v>0</v>
      </c>
      <c r="X77" s="31">
        <v>0</v>
      </c>
      <c r="Y77" s="33">
        <f t="shared" ref="Y77:Y82" si="450">SUM(Z77:AC77)</f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f t="shared" ref="AD77:AD82" si="451">SUM(AE77:AH77)</f>
        <v>2702.3</v>
      </c>
      <c r="AE77" s="31">
        <v>0</v>
      </c>
      <c r="AF77" s="31">
        <v>0</v>
      </c>
      <c r="AG77" s="31">
        <f>1069.9+1632.4</f>
        <v>2702.3</v>
      </c>
      <c r="AH77" s="31">
        <v>0</v>
      </c>
      <c r="AI77" s="33">
        <f t="shared" ref="AI77:AI82" si="452">SUM(AJ77:AM77)</f>
        <v>0</v>
      </c>
      <c r="AJ77" s="31">
        <v>0</v>
      </c>
      <c r="AK77" s="31">
        <v>0</v>
      </c>
      <c r="AL77" s="31">
        <v>0</v>
      </c>
      <c r="AM77" s="31">
        <v>0</v>
      </c>
      <c r="AN77" s="33">
        <f t="shared" ref="AN77:AN82" si="453">SUM(AO77:AR77)</f>
        <v>0</v>
      </c>
      <c r="AO77" s="31">
        <v>0</v>
      </c>
      <c r="AP77" s="31">
        <v>0</v>
      </c>
      <c r="AQ77" s="31">
        <v>0</v>
      </c>
      <c r="AR77" s="31">
        <v>0</v>
      </c>
      <c r="AS77" s="33">
        <f t="shared" ref="AS77:AS82" si="454">SUM(AT77:AW77)</f>
        <v>0</v>
      </c>
      <c r="AT77" s="31">
        <v>0</v>
      </c>
      <c r="AU77" s="31">
        <v>0</v>
      </c>
      <c r="AV77" s="31">
        <v>0</v>
      </c>
      <c r="AW77" s="31">
        <v>0</v>
      </c>
      <c r="AX77" s="33">
        <f t="shared" ref="AX77:AX82" si="455">SUM(AY77:BB77)</f>
        <v>0</v>
      </c>
      <c r="AY77" s="31">
        <v>0</v>
      </c>
      <c r="AZ77" s="31">
        <v>0</v>
      </c>
      <c r="BA77" s="31">
        <v>0</v>
      </c>
      <c r="BB77" s="31">
        <v>0</v>
      </c>
      <c r="BC77" s="33">
        <f t="shared" ref="BC77:BC82" si="456">SUM(BD77:BG77)</f>
        <v>0</v>
      </c>
      <c r="BD77" s="31">
        <v>0</v>
      </c>
      <c r="BE77" s="31">
        <v>0</v>
      </c>
      <c r="BF77" s="31">
        <v>0</v>
      </c>
      <c r="BG77" s="31">
        <v>0</v>
      </c>
      <c r="BH77" s="33">
        <f t="shared" ref="BH77:BH82" si="457">SUM(BI77:BL77)</f>
        <v>0</v>
      </c>
      <c r="BI77" s="31">
        <v>0</v>
      </c>
      <c r="BJ77" s="31">
        <v>0</v>
      </c>
      <c r="BK77" s="31">
        <v>0</v>
      </c>
      <c r="BL77" s="31">
        <v>0</v>
      </c>
    </row>
    <row r="78" spans="1:64" ht="33" x14ac:dyDescent="0.25">
      <c r="A78" s="26" t="s">
        <v>177</v>
      </c>
      <c r="B78" s="27" t="s">
        <v>145</v>
      </c>
      <c r="C78" s="28" t="s">
        <v>24</v>
      </c>
      <c r="D78" s="28" t="s">
        <v>38</v>
      </c>
      <c r="E78" s="29">
        <f t="shared" ref="E78" si="458">J78+O78+T78+Y78+AD78+AI78+AN78+AS78+AX78</f>
        <v>796.7</v>
      </c>
      <c r="F78" s="29">
        <f t="shared" ref="F78" si="459">K78+P78+U78+Z78+AE78+AJ78+AO78+AT78+AY78</f>
        <v>0</v>
      </c>
      <c r="G78" s="29">
        <f t="shared" ref="G78" si="460">L78+Q78+V78+AA78+AF78+AK78+AP78+AU78+AZ78</f>
        <v>0</v>
      </c>
      <c r="H78" s="29">
        <f t="shared" ref="H78" si="461">M78+R78+W78+AB78+AG78+AL78+AQ78+AV78+BA78</f>
        <v>796.7</v>
      </c>
      <c r="I78" s="29">
        <f t="shared" ref="I78" si="462">N78+S78+X78+AC78+AH78+AM78+AR78+AW78+BB78</f>
        <v>0</v>
      </c>
      <c r="J78" s="30">
        <f t="shared" ref="J78" si="463">M78</f>
        <v>796.7</v>
      </c>
      <c r="K78" s="31">
        <v>0</v>
      </c>
      <c r="L78" s="31">
        <v>0</v>
      </c>
      <c r="M78" s="30">
        <v>796.7</v>
      </c>
      <c r="N78" s="31">
        <v>0</v>
      </c>
      <c r="O78" s="31">
        <f t="shared" ref="O78" si="464">R78</f>
        <v>0</v>
      </c>
      <c r="P78" s="31">
        <v>0</v>
      </c>
      <c r="Q78" s="31">
        <v>0</v>
      </c>
      <c r="R78" s="38">
        <v>0</v>
      </c>
      <c r="S78" s="31">
        <v>0</v>
      </c>
      <c r="T78" s="31">
        <f t="shared" si="449"/>
        <v>0</v>
      </c>
      <c r="U78" s="31">
        <v>0</v>
      </c>
      <c r="V78" s="31">
        <v>0</v>
      </c>
      <c r="W78" s="31">
        <v>0</v>
      </c>
      <c r="X78" s="31">
        <v>0</v>
      </c>
      <c r="Y78" s="33">
        <f t="shared" si="450"/>
        <v>0</v>
      </c>
      <c r="Z78" s="31">
        <v>0</v>
      </c>
      <c r="AA78" s="31">
        <v>0</v>
      </c>
      <c r="AB78" s="31">
        <v>0</v>
      </c>
      <c r="AC78" s="31">
        <v>0</v>
      </c>
      <c r="AD78" s="33">
        <f t="shared" si="451"/>
        <v>0</v>
      </c>
      <c r="AE78" s="31">
        <v>0</v>
      </c>
      <c r="AF78" s="31">
        <v>0</v>
      </c>
      <c r="AG78" s="31">
        <v>0</v>
      </c>
      <c r="AH78" s="31">
        <v>0</v>
      </c>
      <c r="AI78" s="33">
        <f t="shared" si="452"/>
        <v>0</v>
      </c>
      <c r="AJ78" s="31">
        <v>0</v>
      </c>
      <c r="AK78" s="31">
        <v>0</v>
      </c>
      <c r="AL78" s="31">
        <v>0</v>
      </c>
      <c r="AM78" s="31">
        <v>0</v>
      </c>
      <c r="AN78" s="33">
        <f t="shared" si="453"/>
        <v>0</v>
      </c>
      <c r="AO78" s="31">
        <v>0</v>
      </c>
      <c r="AP78" s="31">
        <v>0</v>
      </c>
      <c r="AQ78" s="31">
        <v>0</v>
      </c>
      <c r="AR78" s="31">
        <v>0</v>
      </c>
      <c r="AS78" s="33">
        <f t="shared" si="454"/>
        <v>0</v>
      </c>
      <c r="AT78" s="31">
        <v>0</v>
      </c>
      <c r="AU78" s="31">
        <v>0</v>
      </c>
      <c r="AV78" s="31">
        <v>0</v>
      </c>
      <c r="AW78" s="31">
        <v>0</v>
      </c>
      <c r="AX78" s="33">
        <f t="shared" si="455"/>
        <v>0</v>
      </c>
      <c r="AY78" s="31">
        <v>0</v>
      </c>
      <c r="AZ78" s="31">
        <v>0</v>
      </c>
      <c r="BA78" s="31">
        <v>0</v>
      </c>
      <c r="BB78" s="31">
        <v>0</v>
      </c>
      <c r="BC78" s="33">
        <f t="shared" si="456"/>
        <v>0</v>
      </c>
      <c r="BD78" s="31">
        <v>0</v>
      </c>
      <c r="BE78" s="31">
        <v>0</v>
      </c>
      <c r="BF78" s="31">
        <v>0</v>
      </c>
      <c r="BG78" s="31">
        <v>0</v>
      </c>
      <c r="BH78" s="33">
        <f t="shared" si="457"/>
        <v>0</v>
      </c>
      <c r="BI78" s="31">
        <v>0</v>
      </c>
      <c r="BJ78" s="31">
        <v>0</v>
      </c>
      <c r="BK78" s="31">
        <v>0</v>
      </c>
      <c r="BL78" s="31">
        <v>0</v>
      </c>
    </row>
    <row r="79" spans="1:64" ht="52.5" customHeight="1" x14ac:dyDescent="0.25">
      <c r="A79" s="26" t="s">
        <v>178</v>
      </c>
      <c r="B79" s="27" t="s">
        <v>264</v>
      </c>
      <c r="C79" s="28" t="s">
        <v>24</v>
      </c>
      <c r="D79" s="28" t="s">
        <v>38</v>
      </c>
      <c r="E79" s="29">
        <f t="shared" ref="E79" si="465">J79+O79+T79+Y79+AD79+AI79+AN79+AS79+AX79</f>
        <v>2335.8000000000002</v>
      </c>
      <c r="F79" s="29">
        <f t="shared" ref="F79" si="466">K79+P79+U79+Z79+AE79+AJ79+AO79+AT79+AY79</f>
        <v>0</v>
      </c>
      <c r="G79" s="29">
        <f t="shared" ref="G79" si="467">L79+Q79+V79+AA79+AF79+AK79+AP79+AU79+AZ79</f>
        <v>0</v>
      </c>
      <c r="H79" s="29">
        <f t="shared" ref="H79" si="468">M79+R79+W79+AB79+AG79+AL79+AQ79+AV79+BA79</f>
        <v>2335.8000000000002</v>
      </c>
      <c r="I79" s="29">
        <f t="shared" ref="I79" si="469">N79+S79+X79+AC79+AH79+AM79+AR79+AW79+BB79</f>
        <v>0</v>
      </c>
      <c r="J79" s="31">
        <f>M79</f>
        <v>0</v>
      </c>
      <c r="K79" s="31">
        <v>0</v>
      </c>
      <c r="L79" s="31">
        <v>0</v>
      </c>
      <c r="M79" s="31">
        <f>5400-5400</f>
        <v>0</v>
      </c>
      <c r="N79" s="31">
        <v>0</v>
      </c>
      <c r="O79" s="30">
        <f t="shared" ref="O79" si="470">R79</f>
        <v>1818.4</v>
      </c>
      <c r="P79" s="31">
        <v>0</v>
      </c>
      <c r="Q79" s="31">
        <v>0</v>
      </c>
      <c r="R79" s="38">
        <f>779.2+713.7+325.5</f>
        <v>1818.4</v>
      </c>
      <c r="S79" s="31">
        <v>0</v>
      </c>
      <c r="T79" s="31">
        <f t="shared" si="449"/>
        <v>517.4</v>
      </c>
      <c r="U79" s="31">
        <v>0</v>
      </c>
      <c r="V79" s="31">
        <v>0</v>
      </c>
      <c r="W79" s="31">
        <v>517.4</v>
      </c>
      <c r="X79" s="31">
        <v>0</v>
      </c>
      <c r="Y79" s="33">
        <f t="shared" si="450"/>
        <v>0</v>
      </c>
      <c r="Z79" s="31">
        <v>0</v>
      </c>
      <c r="AA79" s="31">
        <v>0</v>
      </c>
      <c r="AB79" s="31">
        <v>0</v>
      </c>
      <c r="AC79" s="31">
        <v>0</v>
      </c>
      <c r="AD79" s="33">
        <f t="shared" si="451"/>
        <v>0</v>
      </c>
      <c r="AE79" s="31">
        <v>0</v>
      </c>
      <c r="AF79" s="31">
        <v>0</v>
      </c>
      <c r="AG79" s="31">
        <v>0</v>
      </c>
      <c r="AH79" s="31">
        <v>0</v>
      </c>
      <c r="AI79" s="33">
        <f t="shared" si="452"/>
        <v>0</v>
      </c>
      <c r="AJ79" s="31">
        <v>0</v>
      </c>
      <c r="AK79" s="31">
        <v>0</v>
      </c>
      <c r="AL79" s="31">
        <v>0</v>
      </c>
      <c r="AM79" s="31">
        <v>0</v>
      </c>
      <c r="AN79" s="33">
        <f t="shared" si="453"/>
        <v>0</v>
      </c>
      <c r="AO79" s="31">
        <v>0</v>
      </c>
      <c r="AP79" s="31">
        <v>0</v>
      </c>
      <c r="AQ79" s="31">
        <v>0</v>
      </c>
      <c r="AR79" s="31">
        <v>0</v>
      </c>
      <c r="AS79" s="33">
        <f t="shared" si="454"/>
        <v>0</v>
      </c>
      <c r="AT79" s="31">
        <v>0</v>
      </c>
      <c r="AU79" s="31">
        <v>0</v>
      </c>
      <c r="AV79" s="31">
        <v>0</v>
      </c>
      <c r="AW79" s="31">
        <v>0</v>
      </c>
      <c r="AX79" s="33">
        <f t="shared" si="455"/>
        <v>0</v>
      </c>
      <c r="AY79" s="31">
        <v>0</v>
      </c>
      <c r="AZ79" s="31">
        <v>0</v>
      </c>
      <c r="BA79" s="31">
        <v>0</v>
      </c>
      <c r="BB79" s="31">
        <v>0</v>
      </c>
      <c r="BC79" s="33">
        <f t="shared" si="456"/>
        <v>0</v>
      </c>
      <c r="BD79" s="31">
        <v>0</v>
      </c>
      <c r="BE79" s="31">
        <v>0</v>
      </c>
      <c r="BF79" s="31">
        <v>0</v>
      </c>
      <c r="BG79" s="31">
        <v>0</v>
      </c>
      <c r="BH79" s="33">
        <f t="shared" si="457"/>
        <v>0</v>
      </c>
      <c r="BI79" s="31">
        <v>0</v>
      </c>
      <c r="BJ79" s="31">
        <v>0</v>
      </c>
      <c r="BK79" s="31">
        <v>0</v>
      </c>
      <c r="BL79" s="31">
        <v>0</v>
      </c>
    </row>
    <row r="80" spans="1:64" ht="33" x14ac:dyDescent="0.25">
      <c r="A80" s="26" t="s">
        <v>179</v>
      </c>
      <c r="B80" s="27" t="s">
        <v>68</v>
      </c>
      <c r="C80" s="28" t="s">
        <v>24</v>
      </c>
      <c r="D80" s="28" t="s">
        <v>38</v>
      </c>
      <c r="E80" s="29">
        <f t="shared" ref="E80" si="471">J80+O80+T80+Y80+AD80+AI80+AN80+AS80+AX80</f>
        <v>1686.1</v>
      </c>
      <c r="F80" s="29">
        <f t="shared" ref="F80" si="472">K80+P80+U80+Z80+AE80+AJ80+AO80+AT80+AY80</f>
        <v>0</v>
      </c>
      <c r="G80" s="29">
        <f t="shared" ref="G80" si="473">L80+Q80+V80+AA80+AF80+AK80+AP80+AU80+AZ80</f>
        <v>0</v>
      </c>
      <c r="H80" s="29">
        <f t="shared" ref="H80" si="474">M80+R80+W80+AB80+AG80+AL80+AQ80+AV80+BA80</f>
        <v>1686.1</v>
      </c>
      <c r="I80" s="29">
        <f t="shared" ref="I80" si="475">N80+S80+X80+AC80+AH80+AM80+AR80+AW80+BB80</f>
        <v>0</v>
      </c>
      <c r="J80" s="30">
        <f>M80</f>
        <v>700</v>
      </c>
      <c r="K80" s="31">
        <v>0</v>
      </c>
      <c r="L80" s="31">
        <v>0</v>
      </c>
      <c r="M80" s="30">
        <f>2219.1-1519.1</f>
        <v>700</v>
      </c>
      <c r="N80" s="31">
        <v>0</v>
      </c>
      <c r="O80" s="34">
        <f>R80</f>
        <v>986.1</v>
      </c>
      <c r="P80" s="31">
        <v>0</v>
      </c>
      <c r="Q80" s="31">
        <v>0</v>
      </c>
      <c r="R80" s="38">
        <v>986.1</v>
      </c>
      <c r="S80" s="31">
        <v>0</v>
      </c>
      <c r="T80" s="31">
        <f>SUM(U80:X80)</f>
        <v>0</v>
      </c>
      <c r="U80" s="31">
        <v>0</v>
      </c>
      <c r="V80" s="31">
        <v>0</v>
      </c>
      <c r="W80" s="31">
        <v>0</v>
      </c>
      <c r="X80" s="31">
        <v>0</v>
      </c>
      <c r="Y80" s="33">
        <f>SUM(Z80:AC80)</f>
        <v>0</v>
      </c>
      <c r="Z80" s="31">
        <v>0</v>
      </c>
      <c r="AA80" s="31">
        <v>0</v>
      </c>
      <c r="AB80" s="31">
        <v>0</v>
      </c>
      <c r="AC80" s="31">
        <v>0</v>
      </c>
      <c r="AD80" s="33">
        <f>SUM(AE80:AH80)</f>
        <v>0</v>
      </c>
      <c r="AE80" s="31">
        <v>0</v>
      </c>
      <c r="AF80" s="31">
        <v>0</v>
      </c>
      <c r="AG80" s="31">
        <v>0</v>
      </c>
      <c r="AH80" s="31">
        <v>0</v>
      </c>
      <c r="AI80" s="33">
        <f>SUM(AJ80:AM80)</f>
        <v>0</v>
      </c>
      <c r="AJ80" s="31">
        <v>0</v>
      </c>
      <c r="AK80" s="31">
        <v>0</v>
      </c>
      <c r="AL80" s="31">
        <v>0</v>
      </c>
      <c r="AM80" s="31">
        <v>0</v>
      </c>
      <c r="AN80" s="33">
        <f>SUM(AO80:AR80)</f>
        <v>0</v>
      </c>
      <c r="AO80" s="31">
        <v>0</v>
      </c>
      <c r="AP80" s="31">
        <v>0</v>
      </c>
      <c r="AQ80" s="31">
        <v>0</v>
      </c>
      <c r="AR80" s="31">
        <v>0</v>
      </c>
      <c r="AS80" s="33">
        <f>SUM(AT80:AW80)</f>
        <v>0</v>
      </c>
      <c r="AT80" s="31">
        <v>0</v>
      </c>
      <c r="AU80" s="31">
        <v>0</v>
      </c>
      <c r="AV80" s="31">
        <v>0</v>
      </c>
      <c r="AW80" s="31">
        <v>0</v>
      </c>
      <c r="AX80" s="33">
        <f>SUM(AY80:BB80)</f>
        <v>0</v>
      </c>
      <c r="AY80" s="31">
        <v>0</v>
      </c>
      <c r="AZ80" s="31">
        <v>0</v>
      </c>
      <c r="BA80" s="31">
        <v>0</v>
      </c>
      <c r="BB80" s="31">
        <v>0</v>
      </c>
      <c r="BC80" s="33">
        <f>SUM(BD80:BG80)</f>
        <v>0</v>
      </c>
      <c r="BD80" s="31">
        <v>0</v>
      </c>
      <c r="BE80" s="31">
        <v>0</v>
      </c>
      <c r="BF80" s="31">
        <v>0</v>
      </c>
      <c r="BG80" s="31">
        <v>0</v>
      </c>
      <c r="BH80" s="33">
        <f>SUM(BI80:BL80)</f>
        <v>0</v>
      </c>
      <c r="BI80" s="31">
        <v>0</v>
      </c>
      <c r="BJ80" s="31">
        <v>0</v>
      </c>
      <c r="BK80" s="31">
        <v>0</v>
      </c>
      <c r="BL80" s="31">
        <v>0</v>
      </c>
    </row>
    <row r="81" spans="1:64" ht="33" x14ac:dyDescent="0.25">
      <c r="A81" s="26" t="s">
        <v>180</v>
      </c>
      <c r="B81" s="27" t="s">
        <v>76</v>
      </c>
      <c r="C81" s="28" t="s">
        <v>24</v>
      </c>
      <c r="D81" s="28" t="s">
        <v>38</v>
      </c>
      <c r="E81" s="29">
        <f t="shared" ref="E81" si="476">J81+O81+T81+Y81+AD81+AI81+AN81+AS81+AX81</f>
        <v>1628.5</v>
      </c>
      <c r="F81" s="29">
        <f t="shared" ref="F81" si="477">K81+P81+U81+Z81+AE81+AJ81+AO81+AT81+AY81</f>
        <v>0</v>
      </c>
      <c r="G81" s="29">
        <f t="shared" ref="G81" si="478">L81+Q81+V81+AA81+AF81+AK81+AP81+AU81+AZ81</f>
        <v>0</v>
      </c>
      <c r="H81" s="29">
        <f t="shared" ref="H81" si="479">M81+R81+W81+AB81+AG81+AL81+AQ81+AV81+BA81</f>
        <v>1628.5</v>
      </c>
      <c r="I81" s="29">
        <f t="shared" ref="I81" si="480">N81+S81+X81+AC81+AH81+AM81+AR81+AW81+BB81</f>
        <v>0</v>
      </c>
      <c r="J81" s="30">
        <f t="shared" ref="J81" si="481">M81</f>
        <v>264.39999999999998</v>
      </c>
      <c r="K81" s="31">
        <v>0</v>
      </c>
      <c r="L81" s="31">
        <v>0</v>
      </c>
      <c r="M81" s="30">
        <v>264.39999999999998</v>
      </c>
      <c r="N81" s="31">
        <v>0</v>
      </c>
      <c r="O81" s="31">
        <f t="shared" ref="O81" si="482">R81</f>
        <v>1033.0999999999999</v>
      </c>
      <c r="P81" s="31">
        <v>0</v>
      </c>
      <c r="Q81" s="31">
        <v>0</v>
      </c>
      <c r="R81" s="38">
        <f>1522.8-489.7</f>
        <v>1033.0999999999999</v>
      </c>
      <c r="S81" s="31">
        <v>0</v>
      </c>
      <c r="T81" s="31">
        <f t="shared" si="449"/>
        <v>331</v>
      </c>
      <c r="U81" s="31">
        <v>0</v>
      </c>
      <c r="V81" s="31">
        <v>0</v>
      </c>
      <c r="W81" s="31">
        <v>331</v>
      </c>
      <c r="X81" s="31">
        <v>0</v>
      </c>
      <c r="Y81" s="33">
        <f t="shared" si="450"/>
        <v>0</v>
      </c>
      <c r="Z81" s="31">
        <v>0</v>
      </c>
      <c r="AA81" s="31">
        <v>0</v>
      </c>
      <c r="AB81" s="31">
        <v>0</v>
      </c>
      <c r="AC81" s="31">
        <v>0</v>
      </c>
      <c r="AD81" s="33">
        <f t="shared" si="451"/>
        <v>0</v>
      </c>
      <c r="AE81" s="31">
        <v>0</v>
      </c>
      <c r="AF81" s="31">
        <v>0</v>
      </c>
      <c r="AG81" s="31">
        <v>0</v>
      </c>
      <c r="AH81" s="31">
        <v>0</v>
      </c>
      <c r="AI81" s="33">
        <f t="shared" si="452"/>
        <v>0</v>
      </c>
      <c r="AJ81" s="31">
        <v>0</v>
      </c>
      <c r="AK81" s="31">
        <v>0</v>
      </c>
      <c r="AL81" s="31">
        <v>0</v>
      </c>
      <c r="AM81" s="31">
        <v>0</v>
      </c>
      <c r="AN81" s="33">
        <f t="shared" si="453"/>
        <v>0</v>
      </c>
      <c r="AO81" s="31">
        <v>0</v>
      </c>
      <c r="AP81" s="31">
        <v>0</v>
      </c>
      <c r="AQ81" s="31">
        <v>0</v>
      </c>
      <c r="AR81" s="31">
        <v>0</v>
      </c>
      <c r="AS81" s="33">
        <f t="shared" si="454"/>
        <v>0</v>
      </c>
      <c r="AT81" s="31">
        <v>0</v>
      </c>
      <c r="AU81" s="31">
        <v>0</v>
      </c>
      <c r="AV81" s="31">
        <v>0</v>
      </c>
      <c r="AW81" s="31">
        <v>0</v>
      </c>
      <c r="AX81" s="33">
        <f t="shared" si="455"/>
        <v>0</v>
      </c>
      <c r="AY81" s="31">
        <v>0</v>
      </c>
      <c r="AZ81" s="31">
        <v>0</v>
      </c>
      <c r="BA81" s="31">
        <v>0</v>
      </c>
      <c r="BB81" s="31">
        <v>0</v>
      </c>
      <c r="BC81" s="33">
        <f t="shared" si="456"/>
        <v>0</v>
      </c>
      <c r="BD81" s="31">
        <v>0</v>
      </c>
      <c r="BE81" s="31">
        <v>0</v>
      </c>
      <c r="BF81" s="31">
        <v>0</v>
      </c>
      <c r="BG81" s="31">
        <v>0</v>
      </c>
      <c r="BH81" s="33">
        <f t="shared" si="457"/>
        <v>0</v>
      </c>
      <c r="BI81" s="31">
        <v>0</v>
      </c>
      <c r="BJ81" s="31">
        <v>0</v>
      </c>
      <c r="BK81" s="31">
        <v>0</v>
      </c>
      <c r="BL81" s="31">
        <v>0</v>
      </c>
    </row>
    <row r="82" spans="1:64" ht="49.5" x14ac:dyDescent="0.25">
      <c r="A82" s="26" t="s">
        <v>181</v>
      </c>
      <c r="B82" s="27" t="s">
        <v>256</v>
      </c>
      <c r="C82" s="28" t="s">
        <v>24</v>
      </c>
      <c r="D82" s="28" t="s">
        <v>38</v>
      </c>
      <c r="E82" s="29">
        <f t="shared" ref="E82" si="483">J82+O82+T82+Y82+AD82+AI82+AN82+AS82+AX82</f>
        <v>246</v>
      </c>
      <c r="F82" s="29">
        <f t="shared" ref="F82" si="484">K82+P82+U82+Z82+AE82+AJ82+AO82+AT82+AY82</f>
        <v>0</v>
      </c>
      <c r="G82" s="29">
        <f t="shared" ref="G82" si="485">L82+Q82+V82+AA82+AF82+AK82+AP82+AU82+AZ82</f>
        <v>0</v>
      </c>
      <c r="H82" s="29">
        <f t="shared" ref="H82" si="486">M82+R82+W82+AB82+AG82+AL82+AQ82+AV82+BA82</f>
        <v>246</v>
      </c>
      <c r="I82" s="29">
        <f t="shared" ref="I82" si="487">N82+S82+X82+AC82+AH82+AM82+AR82+AW82+BB82</f>
        <v>0</v>
      </c>
      <c r="J82" s="30">
        <f>M82</f>
        <v>181</v>
      </c>
      <c r="K82" s="31">
        <v>0</v>
      </c>
      <c r="L82" s="31">
        <v>0</v>
      </c>
      <c r="M82" s="30">
        <v>181</v>
      </c>
      <c r="N82" s="31">
        <v>0</v>
      </c>
      <c r="O82" s="30">
        <f t="shared" ref="O82" si="488">R82</f>
        <v>65</v>
      </c>
      <c r="P82" s="31">
        <v>0</v>
      </c>
      <c r="Q82" s="31">
        <v>0</v>
      </c>
      <c r="R82" s="38">
        <f>41.2+23.8</f>
        <v>65</v>
      </c>
      <c r="S82" s="31">
        <v>0</v>
      </c>
      <c r="T82" s="31">
        <f t="shared" si="449"/>
        <v>0</v>
      </c>
      <c r="U82" s="31">
        <v>0</v>
      </c>
      <c r="V82" s="31">
        <v>0</v>
      </c>
      <c r="W82" s="31">
        <v>0</v>
      </c>
      <c r="X82" s="31">
        <v>0</v>
      </c>
      <c r="Y82" s="33">
        <f t="shared" si="450"/>
        <v>0</v>
      </c>
      <c r="Z82" s="31">
        <v>0</v>
      </c>
      <c r="AA82" s="31">
        <v>0</v>
      </c>
      <c r="AB82" s="31">
        <v>0</v>
      </c>
      <c r="AC82" s="31">
        <v>0</v>
      </c>
      <c r="AD82" s="33">
        <f t="shared" si="451"/>
        <v>0</v>
      </c>
      <c r="AE82" s="31">
        <v>0</v>
      </c>
      <c r="AF82" s="31">
        <v>0</v>
      </c>
      <c r="AG82" s="31">
        <v>0</v>
      </c>
      <c r="AH82" s="31">
        <v>0</v>
      </c>
      <c r="AI82" s="33">
        <f t="shared" si="452"/>
        <v>0</v>
      </c>
      <c r="AJ82" s="31">
        <v>0</v>
      </c>
      <c r="AK82" s="31">
        <v>0</v>
      </c>
      <c r="AL82" s="31">
        <v>0</v>
      </c>
      <c r="AM82" s="31">
        <v>0</v>
      </c>
      <c r="AN82" s="33">
        <f t="shared" si="453"/>
        <v>0</v>
      </c>
      <c r="AO82" s="31">
        <v>0</v>
      </c>
      <c r="AP82" s="31">
        <v>0</v>
      </c>
      <c r="AQ82" s="31">
        <v>0</v>
      </c>
      <c r="AR82" s="31">
        <v>0</v>
      </c>
      <c r="AS82" s="33">
        <f t="shared" si="454"/>
        <v>0</v>
      </c>
      <c r="AT82" s="31">
        <v>0</v>
      </c>
      <c r="AU82" s="31">
        <v>0</v>
      </c>
      <c r="AV82" s="31">
        <v>0</v>
      </c>
      <c r="AW82" s="31">
        <v>0</v>
      </c>
      <c r="AX82" s="33">
        <f t="shared" si="455"/>
        <v>0</v>
      </c>
      <c r="AY82" s="31">
        <v>0</v>
      </c>
      <c r="AZ82" s="31">
        <v>0</v>
      </c>
      <c r="BA82" s="31">
        <v>0</v>
      </c>
      <c r="BB82" s="31">
        <v>0</v>
      </c>
      <c r="BC82" s="33">
        <f t="shared" si="456"/>
        <v>0</v>
      </c>
      <c r="BD82" s="31">
        <v>0</v>
      </c>
      <c r="BE82" s="31">
        <v>0</v>
      </c>
      <c r="BF82" s="31">
        <v>0</v>
      </c>
      <c r="BG82" s="31">
        <v>0</v>
      </c>
      <c r="BH82" s="33">
        <f t="shared" si="457"/>
        <v>0</v>
      </c>
      <c r="BI82" s="31">
        <v>0</v>
      </c>
      <c r="BJ82" s="31">
        <v>0</v>
      </c>
      <c r="BK82" s="31">
        <v>0</v>
      </c>
      <c r="BL82" s="31">
        <v>0</v>
      </c>
    </row>
    <row r="83" spans="1:64" ht="49.5" x14ac:dyDescent="0.25">
      <c r="A83" s="26" t="s">
        <v>182</v>
      </c>
      <c r="B83" s="27" t="s">
        <v>257</v>
      </c>
      <c r="C83" s="28" t="s">
        <v>24</v>
      </c>
      <c r="D83" s="28" t="s">
        <v>38</v>
      </c>
      <c r="E83" s="29">
        <f t="shared" ref="E83" si="489">J83+O83+T83+Y83+AD83+AI83+AN83+AS83+AX83</f>
        <v>698.1</v>
      </c>
      <c r="F83" s="29">
        <f t="shared" ref="F83" si="490">K83+P83+U83+Z83+AE83+AJ83+AO83+AT83+AY83</f>
        <v>0</v>
      </c>
      <c r="G83" s="29">
        <f t="shared" ref="G83" si="491">L83+Q83+V83+AA83+AF83+AK83+AP83+AU83+AZ83</f>
        <v>0</v>
      </c>
      <c r="H83" s="29">
        <f t="shared" ref="H83" si="492">M83+R83+W83+AB83+AG83+AL83+AQ83+AV83+BA83</f>
        <v>698.1</v>
      </c>
      <c r="I83" s="29">
        <f t="shared" ref="I83" si="493">N83+S83+X83+AC83+AH83+AM83+AR83+AW83+BB83</f>
        <v>0</v>
      </c>
      <c r="J83" s="30">
        <f t="shared" si="437"/>
        <v>698.1</v>
      </c>
      <c r="K83" s="31">
        <v>0</v>
      </c>
      <c r="L83" s="31">
        <v>0</v>
      </c>
      <c r="M83" s="30">
        <v>698.1</v>
      </c>
      <c r="N83" s="31">
        <v>0</v>
      </c>
      <c r="O83" s="34">
        <f t="shared" ref="O83" si="494">R83</f>
        <v>0</v>
      </c>
      <c r="P83" s="31">
        <v>0</v>
      </c>
      <c r="Q83" s="31">
        <v>0</v>
      </c>
      <c r="R83" s="34">
        <v>0</v>
      </c>
      <c r="S83" s="31">
        <v>0</v>
      </c>
      <c r="T83" s="31">
        <f t="shared" ref="T83:T84" si="495">SUM(U83:X83)</f>
        <v>0</v>
      </c>
      <c r="U83" s="31">
        <v>0</v>
      </c>
      <c r="V83" s="31">
        <v>0</v>
      </c>
      <c r="W83" s="31">
        <v>0</v>
      </c>
      <c r="X83" s="31">
        <v>0</v>
      </c>
      <c r="Y83" s="33">
        <f t="shared" ref="Y83:Y84" si="496">SUM(Z83:AC83)</f>
        <v>0</v>
      </c>
      <c r="Z83" s="31">
        <v>0</v>
      </c>
      <c r="AA83" s="31">
        <v>0</v>
      </c>
      <c r="AB83" s="31">
        <v>0</v>
      </c>
      <c r="AC83" s="31">
        <v>0</v>
      </c>
      <c r="AD83" s="33">
        <f t="shared" ref="AD83:AD84" si="497">SUM(AE83:AH83)</f>
        <v>0</v>
      </c>
      <c r="AE83" s="31">
        <v>0</v>
      </c>
      <c r="AF83" s="31">
        <v>0</v>
      </c>
      <c r="AG83" s="31">
        <v>0</v>
      </c>
      <c r="AH83" s="31">
        <v>0</v>
      </c>
      <c r="AI83" s="33">
        <f t="shared" ref="AI83:AI84" si="498">SUM(AJ83:AM83)</f>
        <v>0</v>
      </c>
      <c r="AJ83" s="31">
        <v>0</v>
      </c>
      <c r="AK83" s="31">
        <v>0</v>
      </c>
      <c r="AL83" s="31">
        <v>0</v>
      </c>
      <c r="AM83" s="31">
        <v>0</v>
      </c>
      <c r="AN83" s="33">
        <f t="shared" ref="AN83:AN84" si="499">SUM(AO83:AR83)</f>
        <v>0</v>
      </c>
      <c r="AO83" s="31">
        <v>0</v>
      </c>
      <c r="AP83" s="31">
        <v>0</v>
      </c>
      <c r="AQ83" s="31">
        <v>0</v>
      </c>
      <c r="AR83" s="31">
        <v>0</v>
      </c>
      <c r="AS83" s="33">
        <f t="shared" ref="AS83:AS84" si="500">SUM(AT83:AW83)</f>
        <v>0</v>
      </c>
      <c r="AT83" s="31">
        <v>0</v>
      </c>
      <c r="AU83" s="31">
        <v>0</v>
      </c>
      <c r="AV83" s="31">
        <v>0</v>
      </c>
      <c r="AW83" s="31">
        <v>0</v>
      </c>
      <c r="AX83" s="33">
        <f t="shared" ref="AX83:AX84" si="501">SUM(AY83:BB83)</f>
        <v>0</v>
      </c>
      <c r="AY83" s="31">
        <v>0</v>
      </c>
      <c r="AZ83" s="31">
        <v>0</v>
      </c>
      <c r="BA83" s="31">
        <v>0</v>
      </c>
      <c r="BB83" s="31">
        <v>0</v>
      </c>
      <c r="BC83" s="33">
        <f t="shared" ref="BC83:BC84" si="502">SUM(BD83:BG83)</f>
        <v>0</v>
      </c>
      <c r="BD83" s="31">
        <v>0</v>
      </c>
      <c r="BE83" s="31">
        <v>0</v>
      </c>
      <c r="BF83" s="31">
        <v>0</v>
      </c>
      <c r="BG83" s="31">
        <v>0</v>
      </c>
      <c r="BH83" s="33">
        <f t="shared" ref="BH83:BH84" si="503">SUM(BI83:BL83)</f>
        <v>0</v>
      </c>
      <c r="BI83" s="31">
        <v>0</v>
      </c>
      <c r="BJ83" s="31">
        <v>0</v>
      </c>
      <c r="BK83" s="31">
        <v>0</v>
      </c>
      <c r="BL83" s="31">
        <v>0</v>
      </c>
    </row>
    <row r="84" spans="1:64" ht="33" x14ac:dyDescent="0.25">
      <c r="A84" s="26" t="s">
        <v>183</v>
      </c>
      <c r="B84" s="27" t="s">
        <v>146</v>
      </c>
      <c r="C84" s="28" t="s">
        <v>24</v>
      </c>
      <c r="D84" s="28" t="s">
        <v>38</v>
      </c>
      <c r="E84" s="29">
        <f t="shared" ref="E84" si="504">J84+O84+T84+Y84+AD84+AI84+AN84+AS84+AX84</f>
        <v>163</v>
      </c>
      <c r="F84" s="29">
        <f t="shared" ref="F84" si="505">K84+P84+U84+Z84+AE84+AJ84+AO84+AT84+AY84</f>
        <v>0</v>
      </c>
      <c r="G84" s="29">
        <f t="shared" ref="G84" si="506">L84+Q84+V84+AA84+AF84+AK84+AP84+AU84+AZ84</f>
        <v>0</v>
      </c>
      <c r="H84" s="29">
        <f t="shared" ref="H84" si="507">M84+R84+W84+AB84+AG84+AL84+AQ84+AV84+BA84</f>
        <v>163</v>
      </c>
      <c r="I84" s="29">
        <f t="shared" ref="I84" si="508">N84+S84+X84+AC84+AH84+AM84+AR84+AW84+BB84</f>
        <v>0</v>
      </c>
      <c r="J84" s="30">
        <f t="shared" ref="J84" si="509">M84</f>
        <v>163</v>
      </c>
      <c r="K84" s="31">
        <v>0</v>
      </c>
      <c r="L84" s="31">
        <v>0</v>
      </c>
      <c r="M84" s="30">
        <v>163</v>
      </c>
      <c r="N84" s="31">
        <v>0</v>
      </c>
      <c r="O84" s="31">
        <f t="shared" ref="O84" si="510">R84</f>
        <v>0</v>
      </c>
      <c r="P84" s="31">
        <v>0</v>
      </c>
      <c r="Q84" s="31">
        <v>0</v>
      </c>
      <c r="R84" s="34">
        <v>0</v>
      </c>
      <c r="S84" s="31">
        <v>0</v>
      </c>
      <c r="T84" s="33">
        <f t="shared" si="495"/>
        <v>0</v>
      </c>
      <c r="U84" s="31">
        <v>0</v>
      </c>
      <c r="V84" s="31">
        <v>0</v>
      </c>
      <c r="W84" s="31">
        <v>0</v>
      </c>
      <c r="X84" s="31">
        <v>0</v>
      </c>
      <c r="Y84" s="33">
        <f t="shared" si="496"/>
        <v>0</v>
      </c>
      <c r="Z84" s="31">
        <v>0</v>
      </c>
      <c r="AA84" s="31">
        <v>0</v>
      </c>
      <c r="AB84" s="31">
        <v>0</v>
      </c>
      <c r="AC84" s="31">
        <v>0</v>
      </c>
      <c r="AD84" s="33">
        <f t="shared" si="497"/>
        <v>0</v>
      </c>
      <c r="AE84" s="31">
        <v>0</v>
      </c>
      <c r="AF84" s="31">
        <v>0</v>
      </c>
      <c r="AG84" s="31">
        <v>0</v>
      </c>
      <c r="AH84" s="31">
        <v>0</v>
      </c>
      <c r="AI84" s="33">
        <f t="shared" si="498"/>
        <v>0</v>
      </c>
      <c r="AJ84" s="31">
        <v>0</v>
      </c>
      <c r="AK84" s="31">
        <v>0</v>
      </c>
      <c r="AL84" s="31">
        <v>0</v>
      </c>
      <c r="AM84" s="31">
        <v>0</v>
      </c>
      <c r="AN84" s="33">
        <f t="shared" si="499"/>
        <v>0</v>
      </c>
      <c r="AO84" s="31">
        <v>0</v>
      </c>
      <c r="AP84" s="31">
        <v>0</v>
      </c>
      <c r="AQ84" s="31">
        <v>0</v>
      </c>
      <c r="AR84" s="31">
        <v>0</v>
      </c>
      <c r="AS84" s="33">
        <f t="shared" si="500"/>
        <v>0</v>
      </c>
      <c r="AT84" s="31">
        <v>0</v>
      </c>
      <c r="AU84" s="31">
        <v>0</v>
      </c>
      <c r="AV84" s="31">
        <v>0</v>
      </c>
      <c r="AW84" s="31">
        <v>0</v>
      </c>
      <c r="AX84" s="33">
        <f t="shared" si="501"/>
        <v>0</v>
      </c>
      <c r="AY84" s="31">
        <v>0</v>
      </c>
      <c r="AZ84" s="31">
        <v>0</v>
      </c>
      <c r="BA84" s="31">
        <v>0</v>
      </c>
      <c r="BB84" s="31">
        <v>0</v>
      </c>
      <c r="BC84" s="33">
        <f t="shared" si="502"/>
        <v>0</v>
      </c>
      <c r="BD84" s="31">
        <v>0</v>
      </c>
      <c r="BE84" s="31">
        <v>0</v>
      </c>
      <c r="BF84" s="31">
        <v>0</v>
      </c>
      <c r="BG84" s="31">
        <v>0</v>
      </c>
      <c r="BH84" s="33">
        <f t="shared" si="503"/>
        <v>0</v>
      </c>
      <c r="BI84" s="31">
        <v>0</v>
      </c>
      <c r="BJ84" s="31">
        <v>0</v>
      </c>
      <c r="BK84" s="31">
        <v>0</v>
      </c>
      <c r="BL84" s="31">
        <v>0</v>
      </c>
    </row>
    <row r="85" spans="1:64" ht="33" x14ac:dyDescent="0.25">
      <c r="A85" s="26" t="s">
        <v>216</v>
      </c>
      <c r="B85" s="27" t="s">
        <v>85</v>
      </c>
      <c r="C85" s="28" t="s">
        <v>24</v>
      </c>
      <c r="D85" s="28" t="s">
        <v>38</v>
      </c>
      <c r="E85" s="29">
        <f t="shared" ref="E85" si="511">J85+O85+T85+Y85+AD85+AI85+AN85+AS85+AX85</f>
        <v>412.3</v>
      </c>
      <c r="F85" s="29">
        <f t="shared" ref="F85" si="512">K85+P85+U85+Z85+AE85+AJ85+AO85+AT85+AY85</f>
        <v>0</v>
      </c>
      <c r="G85" s="29">
        <f t="shared" ref="G85" si="513">L85+Q85+V85+AA85+AF85+AK85+AP85+AU85+AZ85</f>
        <v>0</v>
      </c>
      <c r="H85" s="29">
        <f t="shared" ref="H85" si="514">M85+R85+W85+AB85+AG85+AL85+AQ85+AV85+BA85</f>
        <v>412.3</v>
      </c>
      <c r="I85" s="29">
        <f t="shared" ref="I85" si="515">N85+S85+X85+AC85+AH85+AM85+AR85+AW85+BB85</f>
        <v>0</v>
      </c>
      <c r="J85" s="44">
        <f t="shared" ref="J85" si="516">M85</f>
        <v>0</v>
      </c>
      <c r="K85" s="31">
        <v>0</v>
      </c>
      <c r="L85" s="31">
        <v>0</v>
      </c>
      <c r="M85" s="44">
        <v>0</v>
      </c>
      <c r="N85" s="31">
        <v>0</v>
      </c>
      <c r="O85" s="31">
        <f t="shared" ref="O85" si="517">R85</f>
        <v>146</v>
      </c>
      <c r="P85" s="31">
        <v>0</v>
      </c>
      <c r="Q85" s="31">
        <v>0</v>
      </c>
      <c r="R85" s="35">
        <v>146</v>
      </c>
      <c r="S85" s="31">
        <v>0</v>
      </c>
      <c r="T85" s="33">
        <f t="shared" ref="T85" si="518">SUM(U85:X85)</f>
        <v>0</v>
      </c>
      <c r="U85" s="31">
        <v>0</v>
      </c>
      <c r="V85" s="31">
        <v>0</v>
      </c>
      <c r="W85" s="31">
        <v>0</v>
      </c>
      <c r="X85" s="31">
        <v>0</v>
      </c>
      <c r="Y85" s="31">
        <f t="shared" ref="Y85" si="519">SUM(Z85:AC85)</f>
        <v>266.3</v>
      </c>
      <c r="Z85" s="31">
        <v>0</v>
      </c>
      <c r="AA85" s="31">
        <v>0</v>
      </c>
      <c r="AB85" s="31">
        <v>266.3</v>
      </c>
      <c r="AC85" s="31">
        <v>0</v>
      </c>
      <c r="AD85" s="33">
        <f t="shared" ref="AD85" si="520">SUM(AE85:AH85)</f>
        <v>0</v>
      </c>
      <c r="AE85" s="31">
        <v>0</v>
      </c>
      <c r="AF85" s="31">
        <v>0</v>
      </c>
      <c r="AG85" s="31">
        <v>0</v>
      </c>
      <c r="AH85" s="31">
        <v>0</v>
      </c>
      <c r="AI85" s="33">
        <f t="shared" ref="AI85" si="521">SUM(AJ85:AM85)</f>
        <v>0</v>
      </c>
      <c r="AJ85" s="31">
        <v>0</v>
      </c>
      <c r="AK85" s="31">
        <v>0</v>
      </c>
      <c r="AL85" s="31">
        <v>0</v>
      </c>
      <c r="AM85" s="31">
        <v>0</v>
      </c>
      <c r="AN85" s="33">
        <f t="shared" ref="AN85" si="522">SUM(AO85:AR85)</f>
        <v>0</v>
      </c>
      <c r="AO85" s="31">
        <v>0</v>
      </c>
      <c r="AP85" s="31">
        <v>0</v>
      </c>
      <c r="AQ85" s="31">
        <v>0</v>
      </c>
      <c r="AR85" s="31">
        <v>0</v>
      </c>
      <c r="AS85" s="33">
        <f t="shared" ref="AS85" si="523">SUM(AT85:AW85)</f>
        <v>0</v>
      </c>
      <c r="AT85" s="31">
        <v>0</v>
      </c>
      <c r="AU85" s="31">
        <v>0</v>
      </c>
      <c r="AV85" s="31">
        <v>0</v>
      </c>
      <c r="AW85" s="31">
        <v>0</v>
      </c>
      <c r="AX85" s="33">
        <f t="shared" ref="AX85" si="524">SUM(AY85:BB85)</f>
        <v>0</v>
      </c>
      <c r="AY85" s="31">
        <v>0</v>
      </c>
      <c r="AZ85" s="31">
        <v>0</v>
      </c>
      <c r="BA85" s="31">
        <v>0</v>
      </c>
      <c r="BB85" s="31">
        <v>0</v>
      </c>
      <c r="BC85" s="33">
        <f t="shared" ref="BC85" si="525">SUM(BD85:BG85)</f>
        <v>0</v>
      </c>
      <c r="BD85" s="31">
        <v>0</v>
      </c>
      <c r="BE85" s="31">
        <v>0</v>
      </c>
      <c r="BF85" s="31">
        <v>0</v>
      </c>
      <c r="BG85" s="31">
        <v>0</v>
      </c>
      <c r="BH85" s="33">
        <f t="shared" ref="BH85" si="526">SUM(BI85:BL85)</f>
        <v>0</v>
      </c>
      <c r="BI85" s="31">
        <v>0</v>
      </c>
      <c r="BJ85" s="31">
        <v>0</v>
      </c>
      <c r="BK85" s="31">
        <v>0</v>
      </c>
      <c r="BL85" s="31">
        <v>0</v>
      </c>
    </row>
    <row r="86" spans="1:64" ht="39.75" customHeight="1" x14ac:dyDescent="0.25">
      <c r="A86" s="26" t="s">
        <v>304</v>
      </c>
      <c r="B86" s="96" t="s">
        <v>303</v>
      </c>
      <c r="C86" s="97"/>
      <c r="D86" s="98"/>
      <c r="E86" s="33">
        <f>SUM(E87)</f>
        <v>773.2</v>
      </c>
      <c r="F86" s="33">
        <f t="shared" ref="F86:BL86" si="527">SUM(F87)</f>
        <v>0</v>
      </c>
      <c r="G86" s="33">
        <f t="shared" si="527"/>
        <v>589</v>
      </c>
      <c r="H86" s="33">
        <f t="shared" si="527"/>
        <v>184.2</v>
      </c>
      <c r="I86" s="33">
        <f t="shared" si="527"/>
        <v>0</v>
      </c>
      <c r="J86" s="33">
        <f t="shared" si="527"/>
        <v>0</v>
      </c>
      <c r="K86" s="33">
        <f t="shared" si="527"/>
        <v>0</v>
      </c>
      <c r="L86" s="33">
        <f t="shared" si="527"/>
        <v>0</v>
      </c>
      <c r="M86" s="33">
        <f t="shared" si="527"/>
        <v>0</v>
      </c>
      <c r="N86" s="33">
        <f t="shared" si="527"/>
        <v>0</v>
      </c>
      <c r="O86" s="33">
        <f t="shared" si="527"/>
        <v>0</v>
      </c>
      <c r="P86" s="33">
        <f t="shared" si="527"/>
        <v>0</v>
      </c>
      <c r="Q86" s="33">
        <f t="shared" si="527"/>
        <v>0</v>
      </c>
      <c r="R86" s="33">
        <f t="shared" si="527"/>
        <v>0</v>
      </c>
      <c r="S86" s="33">
        <f t="shared" si="527"/>
        <v>0</v>
      </c>
      <c r="T86" s="33">
        <f t="shared" si="527"/>
        <v>773.2</v>
      </c>
      <c r="U86" s="33">
        <f t="shared" si="527"/>
        <v>0</v>
      </c>
      <c r="V86" s="33">
        <f t="shared" si="527"/>
        <v>589</v>
      </c>
      <c r="W86" s="33">
        <f t="shared" si="527"/>
        <v>184.2</v>
      </c>
      <c r="X86" s="33">
        <f t="shared" si="527"/>
        <v>0</v>
      </c>
      <c r="Y86" s="33">
        <f t="shared" si="527"/>
        <v>0</v>
      </c>
      <c r="Z86" s="33">
        <f t="shared" si="527"/>
        <v>0</v>
      </c>
      <c r="AA86" s="33">
        <f t="shared" si="527"/>
        <v>0</v>
      </c>
      <c r="AB86" s="33">
        <f t="shared" si="527"/>
        <v>0</v>
      </c>
      <c r="AC86" s="33">
        <f t="shared" si="527"/>
        <v>0</v>
      </c>
      <c r="AD86" s="33">
        <f t="shared" si="527"/>
        <v>0</v>
      </c>
      <c r="AE86" s="33">
        <f t="shared" si="527"/>
        <v>0</v>
      </c>
      <c r="AF86" s="33">
        <f t="shared" si="527"/>
        <v>0</v>
      </c>
      <c r="AG86" s="33">
        <f t="shared" si="527"/>
        <v>0</v>
      </c>
      <c r="AH86" s="33">
        <f t="shared" si="527"/>
        <v>0</v>
      </c>
      <c r="AI86" s="33">
        <f t="shared" si="527"/>
        <v>0</v>
      </c>
      <c r="AJ86" s="33">
        <f t="shared" si="527"/>
        <v>0</v>
      </c>
      <c r="AK86" s="33">
        <f t="shared" si="527"/>
        <v>0</v>
      </c>
      <c r="AL86" s="33">
        <f t="shared" si="527"/>
        <v>0</v>
      </c>
      <c r="AM86" s="33">
        <f t="shared" si="527"/>
        <v>0</v>
      </c>
      <c r="AN86" s="33">
        <f t="shared" si="527"/>
        <v>0</v>
      </c>
      <c r="AO86" s="33">
        <f t="shared" si="527"/>
        <v>0</v>
      </c>
      <c r="AP86" s="33">
        <f t="shared" si="527"/>
        <v>0</v>
      </c>
      <c r="AQ86" s="33">
        <f t="shared" si="527"/>
        <v>0</v>
      </c>
      <c r="AR86" s="33">
        <f t="shared" si="527"/>
        <v>0</v>
      </c>
      <c r="AS86" s="33">
        <f t="shared" si="527"/>
        <v>0</v>
      </c>
      <c r="AT86" s="33">
        <f t="shared" si="527"/>
        <v>0</v>
      </c>
      <c r="AU86" s="33">
        <f t="shared" si="527"/>
        <v>0</v>
      </c>
      <c r="AV86" s="33">
        <f t="shared" si="527"/>
        <v>0</v>
      </c>
      <c r="AW86" s="33">
        <f t="shared" si="527"/>
        <v>0</v>
      </c>
      <c r="AX86" s="33">
        <f t="shared" si="527"/>
        <v>0</v>
      </c>
      <c r="AY86" s="33">
        <f t="shared" si="527"/>
        <v>0</v>
      </c>
      <c r="AZ86" s="33">
        <f t="shared" si="527"/>
        <v>0</v>
      </c>
      <c r="BA86" s="33">
        <f t="shared" si="527"/>
        <v>0</v>
      </c>
      <c r="BB86" s="33">
        <f t="shared" si="527"/>
        <v>0</v>
      </c>
      <c r="BC86" s="33">
        <f t="shared" si="527"/>
        <v>0</v>
      </c>
      <c r="BD86" s="33">
        <f t="shared" si="527"/>
        <v>0</v>
      </c>
      <c r="BE86" s="33">
        <f t="shared" si="527"/>
        <v>0</v>
      </c>
      <c r="BF86" s="33">
        <f t="shared" si="527"/>
        <v>0</v>
      </c>
      <c r="BG86" s="33">
        <f t="shared" si="527"/>
        <v>0</v>
      </c>
      <c r="BH86" s="33">
        <f t="shared" si="527"/>
        <v>0</v>
      </c>
      <c r="BI86" s="33">
        <f t="shared" si="527"/>
        <v>0</v>
      </c>
      <c r="BJ86" s="33">
        <f t="shared" si="527"/>
        <v>0</v>
      </c>
      <c r="BK86" s="33">
        <f t="shared" si="527"/>
        <v>0</v>
      </c>
      <c r="BL86" s="33">
        <f t="shared" si="527"/>
        <v>0</v>
      </c>
    </row>
    <row r="87" spans="1:64" ht="42" customHeight="1" x14ac:dyDescent="0.25">
      <c r="A87" s="26" t="s">
        <v>305</v>
      </c>
      <c r="B87" s="101" t="s">
        <v>310</v>
      </c>
      <c r="C87" s="102"/>
      <c r="D87" s="103"/>
      <c r="E87" s="29">
        <f>J87+O87+T87+Y87+AD87+AI87+AN87+AS87+AX87</f>
        <v>773.2</v>
      </c>
      <c r="F87" s="29">
        <f t="shared" ref="F87:F88" si="528">K87+P87+U87+Z87+AE87+AJ87+AO87+AT87+AY87</f>
        <v>0</v>
      </c>
      <c r="G87" s="29">
        <f t="shared" ref="G87:G88" si="529">L87+Q87+V87+AA87+AF87+AK87+AP87+AU87+AZ87</f>
        <v>589</v>
      </c>
      <c r="H87" s="29">
        <f t="shared" ref="H87:H88" si="530">M87+R87+W87+AB87+AG87+AL87+AQ87+AV87+BA87</f>
        <v>184.2</v>
      </c>
      <c r="I87" s="29">
        <f t="shared" ref="I87:I88" si="531">N87+S87+X87+AC87+AH87+AM87+AR87+AW87+BB87</f>
        <v>0</v>
      </c>
      <c r="J87" s="31">
        <f t="shared" ref="J87" si="532">M87</f>
        <v>0</v>
      </c>
      <c r="K87" s="31">
        <v>0</v>
      </c>
      <c r="L87" s="31">
        <v>0</v>
      </c>
      <c r="M87" s="31">
        <v>0</v>
      </c>
      <c r="N87" s="31">
        <v>0</v>
      </c>
      <c r="O87" s="47">
        <f>R87</f>
        <v>0</v>
      </c>
      <c r="P87" s="31">
        <v>0</v>
      </c>
      <c r="Q87" s="31">
        <v>0</v>
      </c>
      <c r="R87" s="38">
        <v>0</v>
      </c>
      <c r="S87" s="31">
        <v>0</v>
      </c>
      <c r="T87" s="31">
        <f t="shared" ref="T87" si="533">T88+T89</f>
        <v>773.2</v>
      </c>
      <c r="U87" s="31">
        <f t="shared" ref="U87" si="534">U88+U89</f>
        <v>0</v>
      </c>
      <c r="V87" s="31">
        <f t="shared" ref="V87" si="535">V88+V89</f>
        <v>589</v>
      </c>
      <c r="W87" s="31">
        <f t="shared" ref="W87" si="536">W88+W89</f>
        <v>184.2</v>
      </c>
      <c r="X87" s="31">
        <v>0</v>
      </c>
      <c r="Y87" s="33">
        <f>SUM(Z87:AC87)</f>
        <v>0</v>
      </c>
      <c r="Z87" s="31">
        <v>0</v>
      </c>
      <c r="AA87" s="31">
        <v>0</v>
      </c>
      <c r="AB87" s="31">
        <v>0</v>
      </c>
      <c r="AC87" s="31">
        <v>0</v>
      </c>
      <c r="AD87" s="33">
        <f>SUM(AE87:AH87)</f>
        <v>0</v>
      </c>
      <c r="AE87" s="31">
        <v>0</v>
      </c>
      <c r="AF87" s="31">
        <v>0</v>
      </c>
      <c r="AG87" s="31">
        <v>0</v>
      </c>
      <c r="AH87" s="31">
        <v>0</v>
      </c>
      <c r="AI87" s="33">
        <f>SUM(AJ87:AM87)</f>
        <v>0</v>
      </c>
      <c r="AJ87" s="31">
        <v>0</v>
      </c>
      <c r="AK87" s="31">
        <v>0</v>
      </c>
      <c r="AL87" s="31">
        <v>0</v>
      </c>
      <c r="AM87" s="31">
        <v>0</v>
      </c>
      <c r="AN87" s="33">
        <f>SUM(AO87:AR87)</f>
        <v>0</v>
      </c>
      <c r="AO87" s="31">
        <v>0</v>
      </c>
      <c r="AP87" s="31">
        <v>0</v>
      </c>
      <c r="AQ87" s="31">
        <v>0</v>
      </c>
      <c r="AR87" s="31">
        <v>0</v>
      </c>
      <c r="AS87" s="33">
        <f>SUM(AT87:AW87)</f>
        <v>0</v>
      </c>
      <c r="AT87" s="31">
        <v>0</v>
      </c>
      <c r="AU87" s="31">
        <v>0</v>
      </c>
      <c r="AV87" s="31">
        <v>0</v>
      </c>
      <c r="AW87" s="31">
        <v>0</v>
      </c>
      <c r="AX87" s="33">
        <f>SUM(AY87:BB87)</f>
        <v>0</v>
      </c>
      <c r="AY87" s="31">
        <v>0</v>
      </c>
      <c r="AZ87" s="31">
        <v>0</v>
      </c>
      <c r="BA87" s="31">
        <v>0</v>
      </c>
      <c r="BB87" s="31">
        <v>0</v>
      </c>
      <c r="BC87" s="33">
        <f>SUM(BD87:BG87)</f>
        <v>0</v>
      </c>
      <c r="BD87" s="31">
        <v>0</v>
      </c>
      <c r="BE87" s="31">
        <v>0</v>
      </c>
      <c r="BF87" s="31">
        <v>0</v>
      </c>
      <c r="BG87" s="31">
        <v>0</v>
      </c>
      <c r="BH87" s="33">
        <f>SUM(BI87:BL87)</f>
        <v>0</v>
      </c>
      <c r="BI87" s="31">
        <v>0</v>
      </c>
      <c r="BJ87" s="31">
        <v>0</v>
      </c>
      <c r="BK87" s="31">
        <v>0</v>
      </c>
      <c r="BL87" s="31">
        <v>0</v>
      </c>
    </row>
    <row r="88" spans="1:64" ht="49.5" x14ac:dyDescent="0.25">
      <c r="A88" s="26" t="s">
        <v>312</v>
      </c>
      <c r="B88" s="27" t="s">
        <v>311</v>
      </c>
      <c r="C88" s="28" t="s">
        <v>24</v>
      </c>
      <c r="D88" s="28" t="s">
        <v>38</v>
      </c>
      <c r="E88" s="29">
        <f t="shared" ref="E88" si="537">J88+O88+T88+Y88+AD88+AI88+AN88+AS88+AX88</f>
        <v>489.7</v>
      </c>
      <c r="F88" s="29">
        <f t="shared" si="528"/>
        <v>0</v>
      </c>
      <c r="G88" s="29">
        <f t="shared" si="529"/>
        <v>373</v>
      </c>
      <c r="H88" s="29">
        <f t="shared" si="530"/>
        <v>116.7</v>
      </c>
      <c r="I88" s="29">
        <f t="shared" si="531"/>
        <v>0</v>
      </c>
      <c r="J88" s="47">
        <f>M88</f>
        <v>0</v>
      </c>
      <c r="K88" s="31">
        <v>0</v>
      </c>
      <c r="L88" s="31">
        <v>0</v>
      </c>
      <c r="M88" s="47">
        <v>0</v>
      </c>
      <c r="N88" s="31">
        <v>0</v>
      </c>
      <c r="O88" s="47">
        <f>R88</f>
        <v>0</v>
      </c>
      <c r="P88" s="31">
        <v>0</v>
      </c>
      <c r="Q88" s="31">
        <v>0</v>
      </c>
      <c r="R88" s="38">
        <v>0</v>
      </c>
      <c r="S88" s="31">
        <v>0</v>
      </c>
      <c r="T88" s="31">
        <f>SUM(U88:X88)</f>
        <v>489.7</v>
      </c>
      <c r="U88" s="31">
        <v>0</v>
      </c>
      <c r="V88" s="31">
        <v>373</v>
      </c>
      <c r="W88" s="31">
        <v>116.7</v>
      </c>
      <c r="X88" s="31">
        <v>0</v>
      </c>
      <c r="Y88" s="33">
        <f>SUM(Z88:AC88)</f>
        <v>0</v>
      </c>
      <c r="Z88" s="31">
        <v>0</v>
      </c>
      <c r="AA88" s="31">
        <v>0</v>
      </c>
      <c r="AB88" s="31">
        <v>0</v>
      </c>
      <c r="AC88" s="31">
        <v>0</v>
      </c>
      <c r="AD88" s="33">
        <f>SUM(AE88:AH88)</f>
        <v>0</v>
      </c>
      <c r="AE88" s="31">
        <v>0</v>
      </c>
      <c r="AF88" s="31">
        <v>0</v>
      </c>
      <c r="AG88" s="31">
        <v>0</v>
      </c>
      <c r="AH88" s="31">
        <v>0</v>
      </c>
      <c r="AI88" s="33">
        <f>SUM(AJ88:AM88)</f>
        <v>0</v>
      </c>
      <c r="AJ88" s="31">
        <v>0</v>
      </c>
      <c r="AK88" s="31">
        <v>0</v>
      </c>
      <c r="AL88" s="31">
        <v>0</v>
      </c>
      <c r="AM88" s="31">
        <v>0</v>
      </c>
      <c r="AN88" s="33">
        <f>SUM(AO88:AR88)</f>
        <v>0</v>
      </c>
      <c r="AO88" s="31">
        <v>0</v>
      </c>
      <c r="AP88" s="31">
        <v>0</v>
      </c>
      <c r="AQ88" s="31">
        <v>0</v>
      </c>
      <c r="AR88" s="31">
        <v>0</v>
      </c>
      <c r="AS88" s="33">
        <f>SUM(AT88:AW88)</f>
        <v>0</v>
      </c>
      <c r="AT88" s="31">
        <v>0</v>
      </c>
      <c r="AU88" s="31">
        <v>0</v>
      </c>
      <c r="AV88" s="31">
        <v>0</v>
      </c>
      <c r="AW88" s="31">
        <v>0</v>
      </c>
      <c r="AX88" s="33">
        <f>SUM(AY88:BB88)</f>
        <v>0</v>
      </c>
      <c r="AY88" s="31">
        <v>0</v>
      </c>
      <c r="AZ88" s="31">
        <v>0</v>
      </c>
      <c r="BA88" s="31">
        <v>0</v>
      </c>
      <c r="BB88" s="31">
        <v>0</v>
      </c>
      <c r="BC88" s="33">
        <f>SUM(BD88:BG88)</f>
        <v>0</v>
      </c>
      <c r="BD88" s="31">
        <v>0</v>
      </c>
      <c r="BE88" s="31">
        <v>0</v>
      </c>
      <c r="BF88" s="31">
        <v>0</v>
      </c>
      <c r="BG88" s="31">
        <v>0</v>
      </c>
      <c r="BH88" s="33">
        <f>SUM(BI88:BL88)</f>
        <v>0</v>
      </c>
      <c r="BI88" s="31">
        <v>0</v>
      </c>
      <c r="BJ88" s="31">
        <v>0</v>
      </c>
      <c r="BK88" s="31">
        <v>0</v>
      </c>
      <c r="BL88" s="31">
        <v>0</v>
      </c>
    </row>
    <row r="89" spans="1:64" ht="49.5" x14ac:dyDescent="0.25">
      <c r="A89" s="26" t="s">
        <v>313</v>
      </c>
      <c r="B89" s="27" t="s">
        <v>314</v>
      </c>
      <c r="C89" s="28" t="s">
        <v>24</v>
      </c>
      <c r="D89" s="28" t="s">
        <v>38</v>
      </c>
      <c r="E89" s="29">
        <f t="shared" ref="E89" si="538">J89+O89+T89+Y89+AD89+AI89+AN89+AS89+AX89</f>
        <v>283.5</v>
      </c>
      <c r="F89" s="29">
        <f t="shared" ref="F89" si="539">K89+P89+U89+Z89+AE89+AJ89+AO89+AT89+AY89</f>
        <v>0</v>
      </c>
      <c r="G89" s="29">
        <f t="shared" ref="G89" si="540">L89+Q89+V89+AA89+AF89+AK89+AP89+AU89+AZ89</f>
        <v>216</v>
      </c>
      <c r="H89" s="29">
        <f t="shared" ref="H89" si="541">M89+R89+W89+AB89+AG89+AL89+AQ89+AV89+BA89</f>
        <v>67.5</v>
      </c>
      <c r="I89" s="29">
        <f t="shared" ref="I89" si="542">N89+S89+X89+AC89+AH89+AM89+AR89+AW89+BB89</f>
        <v>0</v>
      </c>
      <c r="J89" s="47">
        <f>M89</f>
        <v>0</v>
      </c>
      <c r="K89" s="31">
        <v>0</v>
      </c>
      <c r="L89" s="31">
        <v>0</v>
      </c>
      <c r="M89" s="47">
        <v>0</v>
      </c>
      <c r="N89" s="31">
        <v>0</v>
      </c>
      <c r="O89" s="47">
        <f>R89</f>
        <v>0</v>
      </c>
      <c r="P89" s="31">
        <v>0</v>
      </c>
      <c r="Q89" s="31">
        <v>0</v>
      </c>
      <c r="R89" s="38">
        <v>0</v>
      </c>
      <c r="S89" s="31">
        <v>0</v>
      </c>
      <c r="T89" s="31">
        <f>SUM(U89:X89)</f>
        <v>283.5</v>
      </c>
      <c r="U89" s="31">
        <v>0</v>
      </c>
      <c r="V89" s="31">
        <v>216</v>
      </c>
      <c r="W89" s="31">
        <v>67.5</v>
      </c>
      <c r="X89" s="31">
        <v>0</v>
      </c>
      <c r="Y89" s="33">
        <f>SUM(Z89:AC89)</f>
        <v>0</v>
      </c>
      <c r="Z89" s="31">
        <v>0</v>
      </c>
      <c r="AA89" s="31">
        <v>0</v>
      </c>
      <c r="AB89" s="31">
        <v>0</v>
      </c>
      <c r="AC89" s="31">
        <v>0</v>
      </c>
      <c r="AD89" s="33">
        <f>SUM(AE89:AH89)</f>
        <v>0</v>
      </c>
      <c r="AE89" s="31">
        <v>0</v>
      </c>
      <c r="AF89" s="31">
        <v>0</v>
      </c>
      <c r="AG89" s="31">
        <v>0</v>
      </c>
      <c r="AH89" s="31">
        <v>0</v>
      </c>
      <c r="AI89" s="33">
        <f>SUM(AJ89:AM89)</f>
        <v>0</v>
      </c>
      <c r="AJ89" s="31">
        <v>0</v>
      </c>
      <c r="AK89" s="31">
        <v>0</v>
      </c>
      <c r="AL89" s="31">
        <v>0</v>
      </c>
      <c r="AM89" s="31">
        <v>0</v>
      </c>
      <c r="AN89" s="33">
        <f>SUM(AO89:AR89)</f>
        <v>0</v>
      </c>
      <c r="AO89" s="31">
        <v>0</v>
      </c>
      <c r="AP89" s="31">
        <v>0</v>
      </c>
      <c r="AQ89" s="31">
        <v>0</v>
      </c>
      <c r="AR89" s="31">
        <v>0</v>
      </c>
      <c r="AS89" s="33">
        <f>SUM(AT89:AW89)</f>
        <v>0</v>
      </c>
      <c r="AT89" s="31">
        <v>0</v>
      </c>
      <c r="AU89" s="31">
        <v>0</v>
      </c>
      <c r="AV89" s="31">
        <v>0</v>
      </c>
      <c r="AW89" s="31">
        <v>0</v>
      </c>
      <c r="AX89" s="33">
        <f>SUM(AY89:BB89)</f>
        <v>0</v>
      </c>
      <c r="AY89" s="31">
        <v>0</v>
      </c>
      <c r="AZ89" s="31">
        <v>0</v>
      </c>
      <c r="BA89" s="31">
        <v>0</v>
      </c>
      <c r="BB89" s="31">
        <v>0</v>
      </c>
      <c r="BC89" s="33">
        <f>SUM(BD89:BG89)</f>
        <v>0</v>
      </c>
      <c r="BD89" s="31">
        <v>0</v>
      </c>
      <c r="BE89" s="31">
        <v>0</v>
      </c>
      <c r="BF89" s="31">
        <v>0</v>
      </c>
      <c r="BG89" s="31">
        <v>0</v>
      </c>
      <c r="BH89" s="33">
        <f>SUM(BI89:BL89)</f>
        <v>0</v>
      </c>
      <c r="BI89" s="31">
        <v>0</v>
      </c>
      <c r="BJ89" s="31">
        <v>0</v>
      </c>
      <c r="BK89" s="31">
        <v>0</v>
      </c>
      <c r="BL89" s="31">
        <v>0</v>
      </c>
    </row>
    <row r="90" spans="1:64" ht="69" customHeight="1" x14ac:dyDescent="0.25">
      <c r="A90" s="26" t="s">
        <v>69</v>
      </c>
      <c r="B90" s="114" t="s">
        <v>92</v>
      </c>
      <c r="C90" s="114"/>
      <c r="D90" s="114"/>
      <c r="E90" s="39">
        <f>SUM(E91:E104)</f>
        <v>14589.5</v>
      </c>
      <c r="F90" s="39">
        <f t="shared" ref="F90:BL90" si="543">SUM(F91:F104)</f>
        <v>0</v>
      </c>
      <c r="G90" s="39">
        <f t="shared" si="543"/>
        <v>0</v>
      </c>
      <c r="H90" s="39">
        <f t="shared" si="543"/>
        <v>14589.5</v>
      </c>
      <c r="I90" s="39">
        <f t="shared" si="543"/>
        <v>0</v>
      </c>
      <c r="J90" s="39">
        <f t="shared" si="543"/>
        <v>2503.2000000000007</v>
      </c>
      <c r="K90" s="39">
        <f t="shared" si="543"/>
        <v>0</v>
      </c>
      <c r="L90" s="39">
        <f t="shared" si="543"/>
        <v>0</v>
      </c>
      <c r="M90" s="39">
        <f t="shared" si="543"/>
        <v>2503.2000000000007</v>
      </c>
      <c r="N90" s="39">
        <f t="shared" si="543"/>
        <v>0</v>
      </c>
      <c r="O90" s="39">
        <f t="shared" si="543"/>
        <v>2804.0999999999995</v>
      </c>
      <c r="P90" s="39">
        <f t="shared" si="543"/>
        <v>0</v>
      </c>
      <c r="Q90" s="39">
        <f t="shared" si="543"/>
        <v>0</v>
      </c>
      <c r="R90" s="39">
        <f t="shared" si="543"/>
        <v>2804.0999999999995</v>
      </c>
      <c r="S90" s="39">
        <f t="shared" si="543"/>
        <v>0</v>
      </c>
      <c r="T90" s="39">
        <f t="shared" si="543"/>
        <v>4326.2</v>
      </c>
      <c r="U90" s="39">
        <f t="shared" si="543"/>
        <v>0</v>
      </c>
      <c r="V90" s="39">
        <f t="shared" si="543"/>
        <v>0</v>
      </c>
      <c r="W90" s="39">
        <f t="shared" si="543"/>
        <v>4326.2</v>
      </c>
      <c r="X90" s="39">
        <f t="shared" si="543"/>
        <v>0</v>
      </c>
      <c r="Y90" s="39">
        <f t="shared" si="543"/>
        <v>4956.0000000000009</v>
      </c>
      <c r="Z90" s="39">
        <f t="shared" si="543"/>
        <v>0</v>
      </c>
      <c r="AA90" s="39">
        <f t="shared" si="543"/>
        <v>0</v>
      </c>
      <c r="AB90" s="39">
        <f t="shared" si="543"/>
        <v>4956.0000000000009</v>
      </c>
      <c r="AC90" s="39">
        <f t="shared" si="543"/>
        <v>0</v>
      </c>
      <c r="AD90" s="39">
        <f t="shared" si="543"/>
        <v>0</v>
      </c>
      <c r="AE90" s="39">
        <f t="shared" si="543"/>
        <v>0</v>
      </c>
      <c r="AF90" s="39">
        <f t="shared" si="543"/>
        <v>0</v>
      </c>
      <c r="AG90" s="39">
        <f t="shared" si="543"/>
        <v>0</v>
      </c>
      <c r="AH90" s="39">
        <f t="shared" si="543"/>
        <v>0</v>
      </c>
      <c r="AI90" s="39">
        <f t="shared" si="543"/>
        <v>0</v>
      </c>
      <c r="AJ90" s="39">
        <f t="shared" si="543"/>
        <v>0</v>
      </c>
      <c r="AK90" s="39">
        <f t="shared" si="543"/>
        <v>0</v>
      </c>
      <c r="AL90" s="39">
        <f t="shared" si="543"/>
        <v>0</v>
      </c>
      <c r="AM90" s="39">
        <f t="shared" si="543"/>
        <v>0</v>
      </c>
      <c r="AN90" s="39">
        <f t="shared" si="543"/>
        <v>0</v>
      </c>
      <c r="AO90" s="39">
        <f t="shared" si="543"/>
        <v>0</v>
      </c>
      <c r="AP90" s="39">
        <f t="shared" si="543"/>
        <v>0</v>
      </c>
      <c r="AQ90" s="39">
        <f t="shared" si="543"/>
        <v>0</v>
      </c>
      <c r="AR90" s="39">
        <f t="shared" si="543"/>
        <v>0</v>
      </c>
      <c r="AS90" s="39">
        <f t="shared" si="543"/>
        <v>0</v>
      </c>
      <c r="AT90" s="39">
        <f t="shared" si="543"/>
        <v>0</v>
      </c>
      <c r="AU90" s="39">
        <f t="shared" si="543"/>
        <v>0</v>
      </c>
      <c r="AV90" s="39">
        <f t="shared" si="543"/>
        <v>0</v>
      </c>
      <c r="AW90" s="39">
        <f t="shared" si="543"/>
        <v>0</v>
      </c>
      <c r="AX90" s="39">
        <f t="shared" si="543"/>
        <v>0</v>
      </c>
      <c r="AY90" s="39">
        <f t="shared" si="543"/>
        <v>0</v>
      </c>
      <c r="AZ90" s="39">
        <f t="shared" si="543"/>
        <v>0</v>
      </c>
      <c r="BA90" s="39">
        <f t="shared" si="543"/>
        <v>0</v>
      </c>
      <c r="BB90" s="39">
        <f t="shared" si="543"/>
        <v>0</v>
      </c>
      <c r="BC90" s="39">
        <f t="shared" si="543"/>
        <v>0</v>
      </c>
      <c r="BD90" s="39">
        <f t="shared" si="543"/>
        <v>0</v>
      </c>
      <c r="BE90" s="39">
        <f t="shared" si="543"/>
        <v>0</v>
      </c>
      <c r="BF90" s="39">
        <f t="shared" si="543"/>
        <v>0</v>
      </c>
      <c r="BG90" s="39">
        <f t="shared" si="543"/>
        <v>0</v>
      </c>
      <c r="BH90" s="39">
        <f t="shared" si="543"/>
        <v>0</v>
      </c>
      <c r="BI90" s="39">
        <f t="shared" si="543"/>
        <v>0</v>
      </c>
      <c r="BJ90" s="39">
        <f t="shared" si="543"/>
        <v>0</v>
      </c>
      <c r="BK90" s="39">
        <f t="shared" si="543"/>
        <v>0</v>
      </c>
      <c r="BL90" s="39">
        <f t="shared" si="543"/>
        <v>0</v>
      </c>
    </row>
    <row r="91" spans="1:64" ht="49.5" x14ac:dyDescent="0.25">
      <c r="A91" s="26" t="s">
        <v>70</v>
      </c>
      <c r="B91" s="27" t="s">
        <v>295</v>
      </c>
      <c r="C91" s="28" t="s">
        <v>24</v>
      </c>
      <c r="D91" s="28" t="s">
        <v>38</v>
      </c>
      <c r="E91" s="29">
        <f>J91+O91+T91+Y91+AD91+AI91+AN91+AS91+AX91+BC91+BH91</f>
        <v>281.5</v>
      </c>
      <c r="F91" s="29">
        <f t="shared" ref="F91" si="544">K91+P91+U91+Z91+AE91+AJ91+AO91+AT91+AY91</f>
        <v>0</v>
      </c>
      <c r="G91" s="29">
        <f t="shared" ref="G91" si="545">L91+Q91+V91+AA91+AF91+AK91+AP91+AU91+AZ91</f>
        <v>0</v>
      </c>
      <c r="H91" s="29">
        <f>M91+R91+W91+AB91+AG91+AL91+AQ91+AV91+BA91+BF91+BK91</f>
        <v>281.5</v>
      </c>
      <c r="I91" s="29">
        <f t="shared" ref="I91" si="546">N91+S91+X91+AC91+AH91+AM91+AR91+AW91+BB91</f>
        <v>0</v>
      </c>
      <c r="J91" s="44">
        <f t="shared" ref="J91:J98" si="547">M91</f>
        <v>0</v>
      </c>
      <c r="K91" s="34">
        <v>0</v>
      </c>
      <c r="L91" s="34">
        <v>0</v>
      </c>
      <c r="M91" s="31">
        <v>0</v>
      </c>
      <c r="N91" s="34">
        <v>0</v>
      </c>
      <c r="O91" s="34">
        <f>SUM(Q91:S91)</f>
        <v>0</v>
      </c>
      <c r="P91" s="34">
        <v>0</v>
      </c>
      <c r="Q91" s="34">
        <v>0</v>
      </c>
      <c r="R91" s="35">
        <v>0</v>
      </c>
      <c r="S91" s="34">
        <v>0</v>
      </c>
      <c r="T91" s="34">
        <f>SUM(V91:X91)</f>
        <v>73.8</v>
      </c>
      <c r="U91" s="34">
        <v>0</v>
      </c>
      <c r="V91" s="34">
        <v>0</v>
      </c>
      <c r="W91" s="35">
        <v>73.8</v>
      </c>
      <c r="X91" s="34">
        <v>0</v>
      </c>
      <c r="Y91" s="34">
        <f>SUM(AA91:AC91)</f>
        <v>207.7</v>
      </c>
      <c r="Z91" s="34">
        <v>0</v>
      </c>
      <c r="AA91" s="34">
        <v>0</v>
      </c>
      <c r="AB91" s="35">
        <v>207.7</v>
      </c>
      <c r="AC91" s="34">
        <v>0</v>
      </c>
      <c r="AD91" s="34">
        <f>SUM(AF91:AH91)</f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f>SUM(AK91:AM91)</f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f>SUM(AP91:AR91)</f>
        <v>0</v>
      </c>
      <c r="AO91" s="34">
        <v>0</v>
      </c>
      <c r="AP91" s="34">
        <v>0</v>
      </c>
      <c r="AQ91" s="34">
        <v>0</v>
      </c>
      <c r="AR91" s="34">
        <v>0</v>
      </c>
      <c r="AS91" s="34">
        <f>SUM(AU91:AW91)</f>
        <v>0</v>
      </c>
      <c r="AT91" s="34">
        <v>0</v>
      </c>
      <c r="AU91" s="34">
        <v>0</v>
      </c>
      <c r="AV91" s="34">
        <v>0</v>
      </c>
      <c r="AW91" s="34">
        <v>0</v>
      </c>
      <c r="AX91" s="34">
        <f>SUM(AZ91:BB91)</f>
        <v>0</v>
      </c>
      <c r="AY91" s="34">
        <v>0</v>
      </c>
      <c r="AZ91" s="34">
        <v>0</v>
      </c>
      <c r="BA91" s="34">
        <v>0</v>
      </c>
      <c r="BB91" s="34">
        <v>0</v>
      </c>
      <c r="BC91" s="34">
        <f>SUM(BE91:BG91)</f>
        <v>0</v>
      </c>
      <c r="BD91" s="34">
        <v>0</v>
      </c>
      <c r="BE91" s="34">
        <v>0</v>
      </c>
      <c r="BF91" s="34">
        <v>0</v>
      </c>
      <c r="BG91" s="34">
        <v>0</v>
      </c>
      <c r="BH91" s="34">
        <f>SUM(BJ91:BL91)</f>
        <v>0</v>
      </c>
      <c r="BI91" s="34">
        <v>0</v>
      </c>
      <c r="BJ91" s="34">
        <v>0</v>
      </c>
      <c r="BK91" s="34">
        <v>0</v>
      </c>
      <c r="BL91" s="34">
        <v>0</v>
      </c>
    </row>
    <row r="92" spans="1:64" ht="49.5" x14ac:dyDescent="0.25">
      <c r="A92" s="26" t="s">
        <v>71</v>
      </c>
      <c r="B92" s="27" t="s">
        <v>246</v>
      </c>
      <c r="C92" s="28" t="s">
        <v>24</v>
      </c>
      <c r="D92" s="28" t="s">
        <v>38</v>
      </c>
      <c r="E92" s="29">
        <f t="shared" ref="E92:E99" si="548">J92+O92+T92+Y92+AD92+AI92+AN92+AS92+AX92+BC92+BH92</f>
        <v>1526.6000000000001</v>
      </c>
      <c r="F92" s="29">
        <f t="shared" ref="F92:F96" si="549">K92+P92+U92+Z92+AE92+AJ92+AO92+AT92+AY92</f>
        <v>0</v>
      </c>
      <c r="G92" s="29">
        <f t="shared" ref="G92:G96" si="550">L92+Q92+V92+AA92+AF92+AK92+AP92+AU92+AZ92</f>
        <v>0</v>
      </c>
      <c r="H92" s="29">
        <f t="shared" ref="H92:H99" si="551">M92+R92+W92+AB92+AG92+AL92+AQ92+AV92+BA92+BF92+BK92</f>
        <v>1526.6000000000001</v>
      </c>
      <c r="I92" s="29">
        <f t="shared" ref="I92:I96" si="552">N92+S92+X92+AC92+AH92+AM92+AR92+AW92+BB92</f>
        <v>0</v>
      </c>
      <c r="J92" s="30">
        <f t="shared" si="547"/>
        <v>119.9</v>
      </c>
      <c r="K92" s="34">
        <v>0</v>
      </c>
      <c r="L92" s="34">
        <v>0</v>
      </c>
      <c r="M92" s="30">
        <f>29.1+90.8</f>
        <v>119.9</v>
      </c>
      <c r="N92" s="34">
        <v>0</v>
      </c>
      <c r="O92" s="34">
        <f t="shared" ref="O92:O99" si="553">SUM(Q92:S92)</f>
        <v>175.9</v>
      </c>
      <c r="P92" s="34">
        <v>0</v>
      </c>
      <c r="Q92" s="34">
        <v>0</v>
      </c>
      <c r="R92" s="35">
        <f>127+48.9</f>
        <v>175.9</v>
      </c>
      <c r="S92" s="34">
        <v>0</v>
      </c>
      <c r="T92" s="34">
        <f t="shared" ref="T92:T99" si="554">SUM(V92:X92)</f>
        <v>607.6</v>
      </c>
      <c r="U92" s="34">
        <v>0</v>
      </c>
      <c r="V92" s="34">
        <v>0</v>
      </c>
      <c r="W92" s="35">
        <f>132.1+475.5</f>
        <v>607.6</v>
      </c>
      <c r="X92" s="34">
        <v>0</v>
      </c>
      <c r="Y92" s="34">
        <f t="shared" ref="Y92:Y99" si="555">SUM(AA92:AC92)</f>
        <v>623.20000000000005</v>
      </c>
      <c r="Z92" s="34">
        <v>0</v>
      </c>
      <c r="AA92" s="34">
        <v>0</v>
      </c>
      <c r="AB92" s="35">
        <v>623.20000000000005</v>
      </c>
      <c r="AC92" s="34">
        <v>0</v>
      </c>
      <c r="AD92" s="34">
        <f t="shared" ref="AD92:AD99" si="556">SUM(AF92:AH92)</f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f t="shared" ref="AI92:AI99" si="557">SUM(AK92:AM92)</f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f t="shared" ref="AN92:AN99" si="558">SUM(AP92:AR92)</f>
        <v>0</v>
      </c>
      <c r="AO92" s="34">
        <v>0</v>
      </c>
      <c r="AP92" s="34">
        <v>0</v>
      </c>
      <c r="AQ92" s="34">
        <v>0</v>
      </c>
      <c r="AR92" s="34">
        <v>0</v>
      </c>
      <c r="AS92" s="34">
        <f t="shared" ref="AS92:AS99" si="559">SUM(AU92:AW92)</f>
        <v>0</v>
      </c>
      <c r="AT92" s="34">
        <v>0</v>
      </c>
      <c r="AU92" s="34">
        <v>0</v>
      </c>
      <c r="AV92" s="34">
        <v>0</v>
      </c>
      <c r="AW92" s="34">
        <v>0</v>
      </c>
      <c r="AX92" s="34">
        <f t="shared" ref="AX92:AX99" si="560">SUM(AZ92:BB92)</f>
        <v>0</v>
      </c>
      <c r="AY92" s="34">
        <v>0</v>
      </c>
      <c r="AZ92" s="34">
        <v>0</v>
      </c>
      <c r="BA92" s="34">
        <v>0</v>
      </c>
      <c r="BB92" s="34">
        <v>0</v>
      </c>
      <c r="BC92" s="34">
        <f t="shared" ref="BC92:BC99" si="561">SUM(BE92:BG92)</f>
        <v>0</v>
      </c>
      <c r="BD92" s="34">
        <v>0</v>
      </c>
      <c r="BE92" s="34">
        <v>0</v>
      </c>
      <c r="BF92" s="34">
        <v>0</v>
      </c>
      <c r="BG92" s="34">
        <v>0</v>
      </c>
      <c r="BH92" s="34">
        <f t="shared" ref="BH92:BH99" si="562">SUM(BJ92:BL92)</f>
        <v>0</v>
      </c>
      <c r="BI92" s="34">
        <v>0</v>
      </c>
      <c r="BJ92" s="34">
        <v>0</v>
      </c>
      <c r="BK92" s="34">
        <v>0</v>
      </c>
      <c r="BL92" s="34">
        <v>0</v>
      </c>
    </row>
    <row r="93" spans="1:64" ht="49.5" x14ac:dyDescent="0.25">
      <c r="A93" s="26" t="s">
        <v>72</v>
      </c>
      <c r="B93" s="27" t="s">
        <v>261</v>
      </c>
      <c r="C93" s="28" t="s">
        <v>24</v>
      </c>
      <c r="D93" s="28" t="s">
        <v>38</v>
      </c>
      <c r="E93" s="29">
        <f t="shared" ref="E93" si="563">J93+O93+T93+Y93+AD93+AI93+AN93+AS93+AX93+BC93+BH93</f>
        <v>245.8</v>
      </c>
      <c r="F93" s="29">
        <f t="shared" ref="F93" si="564">K93+P93+U93+Z93+AE93+AJ93+AO93+AT93+AY93</f>
        <v>0</v>
      </c>
      <c r="G93" s="29">
        <f t="shared" ref="G93" si="565">L93+Q93+V93+AA93+AF93+AK93+AP93+AU93+AZ93</f>
        <v>0</v>
      </c>
      <c r="H93" s="29">
        <f t="shared" ref="H93" si="566">M93+R93+W93+AB93+AG93+AL93+AQ93+AV93+BA93+BF93+BK93</f>
        <v>245.8</v>
      </c>
      <c r="I93" s="29"/>
      <c r="J93" s="30">
        <f t="shared" ref="J93" si="567">M93</f>
        <v>0</v>
      </c>
      <c r="K93" s="34">
        <v>0</v>
      </c>
      <c r="L93" s="34">
        <v>0</v>
      </c>
      <c r="M93" s="31">
        <v>0</v>
      </c>
      <c r="N93" s="34"/>
      <c r="O93" s="34">
        <f t="shared" ref="O93" si="568">SUM(Q93:S93)</f>
        <v>43</v>
      </c>
      <c r="P93" s="34">
        <v>0</v>
      </c>
      <c r="Q93" s="34">
        <v>0</v>
      </c>
      <c r="R93" s="35">
        <v>43</v>
      </c>
      <c r="S93" s="34">
        <v>0</v>
      </c>
      <c r="T93" s="34">
        <f t="shared" ref="T93" si="569">SUM(V93:X93)</f>
        <v>98.9</v>
      </c>
      <c r="U93" s="34">
        <v>0</v>
      </c>
      <c r="V93" s="34">
        <v>0</v>
      </c>
      <c r="W93" s="35">
        <v>98.9</v>
      </c>
      <c r="X93" s="34">
        <v>0</v>
      </c>
      <c r="Y93" s="34">
        <f t="shared" ref="Y93" si="570">SUM(AA93:AC93)</f>
        <v>103.9</v>
      </c>
      <c r="Z93" s="34">
        <v>0</v>
      </c>
      <c r="AA93" s="34">
        <v>0</v>
      </c>
      <c r="AB93" s="35">
        <v>103.9</v>
      </c>
      <c r="AC93" s="34">
        <v>0</v>
      </c>
      <c r="AD93" s="34">
        <f t="shared" ref="AD93" si="571">SUM(AF93:AH93)</f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f t="shared" ref="AI93" si="572">SUM(AK93:AM93)</f>
        <v>0</v>
      </c>
      <c r="AJ93" s="34">
        <v>0</v>
      </c>
      <c r="AK93" s="34">
        <v>0</v>
      </c>
      <c r="AL93" s="34">
        <v>0</v>
      </c>
      <c r="AM93" s="34">
        <v>0</v>
      </c>
      <c r="AN93" s="34">
        <f t="shared" ref="AN93" si="573">SUM(AP93:AR93)</f>
        <v>0</v>
      </c>
      <c r="AO93" s="34">
        <v>0</v>
      </c>
      <c r="AP93" s="34">
        <v>0</v>
      </c>
      <c r="AQ93" s="34">
        <v>0</v>
      </c>
      <c r="AR93" s="34">
        <v>0</v>
      </c>
      <c r="AS93" s="34">
        <f t="shared" ref="AS93" si="574">SUM(AU93:AW93)</f>
        <v>0</v>
      </c>
      <c r="AT93" s="34">
        <v>0</v>
      </c>
      <c r="AU93" s="34">
        <v>0</v>
      </c>
      <c r="AV93" s="34">
        <v>0</v>
      </c>
      <c r="AW93" s="34">
        <v>0</v>
      </c>
      <c r="AX93" s="34">
        <f t="shared" ref="AX93" si="575">SUM(AZ93:BB93)</f>
        <v>0</v>
      </c>
      <c r="AY93" s="34">
        <v>0</v>
      </c>
      <c r="AZ93" s="34">
        <v>0</v>
      </c>
      <c r="BA93" s="34">
        <v>0</v>
      </c>
      <c r="BB93" s="34">
        <v>0</v>
      </c>
      <c r="BC93" s="34">
        <f t="shared" ref="BC93" si="576">SUM(BE93:BG93)</f>
        <v>0</v>
      </c>
      <c r="BD93" s="34">
        <v>0</v>
      </c>
      <c r="BE93" s="34">
        <v>0</v>
      </c>
      <c r="BF93" s="34">
        <v>0</v>
      </c>
      <c r="BG93" s="34">
        <v>0</v>
      </c>
      <c r="BH93" s="34">
        <f t="shared" ref="BH93" si="577">SUM(BJ93:BL93)</f>
        <v>0</v>
      </c>
      <c r="BI93" s="34">
        <v>0</v>
      </c>
      <c r="BJ93" s="34">
        <v>0</v>
      </c>
      <c r="BK93" s="34">
        <v>0</v>
      </c>
      <c r="BL93" s="34">
        <v>0</v>
      </c>
    </row>
    <row r="94" spans="1:64" ht="49.5" x14ac:dyDescent="0.25">
      <c r="A94" s="26" t="s">
        <v>73</v>
      </c>
      <c r="B94" s="27" t="s">
        <v>258</v>
      </c>
      <c r="C94" s="28" t="s">
        <v>24</v>
      </c>
      <c r="D94" s="28" t="s">
        <v>38</v>
      </c>
      <c r="E94" s="29">
        <f t="shared" si="548"/>
        <v>794.90000000000009</v>
      </c>
      <c r="F94" s="29">
        <f t="shared" si="549"/>
        <v>0</v>
      </c>
      <c r="G94" s="29">
        <f t="shared" si="550"/>
        <v>0</v>
      </c>
      <c r="H94" s="29">
        <f t="shared" si="551"/>
        <v>794.90000000000009</v>
      </c>
      <c r="I94" s="29">
        <f t="shared" si="552"/>
        <v>0</v>
      </c>
      <c r="J94" s="44">
        <f t="shared" si="547"/>
        <v>0</v>
      </c>
      <c r="K94" s="34">
        <v>0</v>
      </c>
      <c r="L94" s="34">
        <v>0</v>
      </c>
      <c r="M94" s="44">
        <v>0</v>
      </c>
      <c r="N94" s="34">
        <v>0</v>
      </c>
      <c r="O94" s="34">
        <f t="shared" si="553"/>
        <v>215.5</v>
      </c>
      <c r="P94" s="34">
        <v>0</v>
      </c>
      <c r="Q94" s="34">
        <v>0</v>
      </c>
      <c r="R94" s="35">
        <v>215.5</v>
      </c>
      <c r="S94" s="34">
        <v>0</v>
      </c>
      <c r="T94" s="34">
        <f t="shared" si="554"/>
        <v>282.60000000000002</v>
      </c>
      <c r="U94" s="34">
        <v>0</v>
      </c>
      <c r="V94" s="34">
        <v>0</v>
      </c>
      <c r="W94" s="35">
        <v>282.60000000000002</v>
      </c>
      <c r="X94" s="34">
        <v>0</v>
      </c>
      <c r="Y94" s="34">
        <f t="shared" si="555"/>
        <v>296.8</v>
      </c>
      <c r="Z94" s="34">
        <v>0</v>
      </c>
      <c r="AA94" s="34">
        <v>0</v>
      </c>
      <c r="AB94" s="35">
        <v>296.8</v>
      </c>
      <c r="AC94" s="34">
        <v>0</v>
      </c>
      <c r="AD94" s="34">
        <f t="shared" si="556"/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f t="shared" si="557"/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f t="shared" si="558"/>
        <v>0</v>
      </c>
      <c r="AO94" s="34">
        <v>0</v>
      </c>
      <c r="AP94" s="34">
        <v>0</v>
      </c>
      <c r="AQ94" s="34">
        <v>0</v>
      </c>
      <c r="AR94" s="34">
        <v>0</v>
      </c>
      <c r="AS94" s="34">
        <f t="shared" si="559"/>
        <v>0</v>
      </c>
      <c r="AT94" s="34">
        <v>0</v>
      </c>
      <c r="AU94" s="34">
        <v>0</v>
      </c>
      <c r="AV94" s="34">
        <v>0</v>
      </c>
      <c r="AW94" s="34">
        <v>0</v>
      </c>
      <c r="AX94" s="34">
        <f t="shared" si="560"/>
        <v>0</v>
      </c>
      <c r="AY94" s="34">
        <v>0</v>
      </c>
      <c r="AZ94" s="34">
        <v>0</v>
      </c>
      <c r="BA94" s="34">
        <v>0</v>
      </c>
      <c r="BB94" s="34">
        <v>0</v>
      </c>
      <c r="BC94" s="34">
        <f t="shared" si="561"/>
        <v>0</v>
      </c>
      <c r="BD94" s="34">
        <v>0</v>
      </c>
      <c r="BE94" s="34">
        <v>0</v>
      </c>
      <c r="BF94" s="34">
        <v>0</v>
      </c>
      <c r="BG94" s="34">
        <v>0</v>
      </c>
      <c r="BH94" s="34">
        <f t="shared" si="562"/>
        <v>0</v>
      </c>
      <c r="BI94" s="34">
        <v>0</v>
      </c>
      <c r="BJ94" s="34">
        <v>0</v>
      </c>
      <c r="BK94" s="34">
        <v>0</v>
      </c>
      <c r="BL94" s="34">
        <v>0</v>
      </c>
    </row>
    <row r="95" spans="1:64" ht="49.5" x14ac:dyDescent="0.25">
      <c r="A95" s="26" t="s">
        <v>74</v>
      </c>
      <c r="B95" s="27" t="s">
        <v>255</v>
      </c>
      <c r="C95" s="28" t="s">
        <v>24</v>
      </c>
      <c r="D95" s="28" t="s">
        <v>38</v>
      </c>
      <c r="E95" s="29">
        <f t="shared" si="548"/>
        <v>1323.8</v>
      </c>
      <c r="F95" s="29">
        <f t="shared" si="549"/>
        <v>0</v>
      </c>
      <c r="G95" s="29">
        <f t="shared" si="550"/>
        <v>0</v>
      </c>
      <c r="H95" s="29">
        <f t="shared" si="551"/>
        <v>1323.8</v>
      </c>
      <c r="I95" s="29">
        <f t="shared" si="552"/>
        <v>0</v>
      </c>
      <c r="J95" s="30">
        <f t="shared" si="547"/>
        <v>275.7</v>
      </c>
      <c r="K95" s="34">
        <v>0</v>
      </c>
      <c r="L95" s="34">
        <v>0</v>
      </c>
      <c r="M95" s="30">
        <v>275.7</v>
      </c>
      <c r="N95" s="34">
        <v>0</v>
      </c>
      <c r="O95" s="34">
        <f t="shared" si="553"/>
        <v>352.9</v>
      </c>
      <c r="P95" s="34">
        <v>0</v>
      </c>
      <c r="Q95" s="34">
        <v>0</v>
      </c>
      <c r="R95" s="35">
        <v>352.9</v>
      </c>
      <c r="S95" s="34">
        <v>0</v>
      </c>
      <c r="T95" s="34">
        <f t="shared" si="554"/>
        <v>339.1</v>
      </c>
      <c r="U95" s="34">
        <v>0</v>
      </c>
      <c r="V95" s="34">
        <v>0</v>
      </c>
      <c r="W95" s="35">
        <v>339.1</v>
      </c>
      <c r="X95" s="34">
        <v>0</v>
      </c>
      <c r="Y95" s="34">
        <f t="shared" si="555"/>
        <v>356.1</v>
      </c>
      <c r="Z95" s="34">
        <v>0</v>
      </c>
      <c r="AA95" s="34">
        <v>0</v>
      </c>
      <c r="AB95" s="35">
        <v>356.1</v>
      </c>
      <c r="AC95" s="34">
        <v>0</v>
      </c>
      <c r="AD95" s="34">
        <f t="shared" si="556"/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f t="shared" si="557"/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f t="shared" si="558"/>
        <v>0</v>
      </c>
      <c r="AO95" s="34">
        <v>0</v>
      </c>
      <c r="AP95" s="34">
        <v>0</v>
      </c>
      <c r="AQ95" s="34">
        <v>0</v>
      </c>
      <c r="AR95" s="34">
        <v>0</v>
      </c>
      <c r="AS95" s="34">
        <f t="shared" si="559"/>
        <v>0</v>
      </c>
      <c r="AT95" s="34">
        <v>0</v>
      </c>
      <c r="AU95" s="34">
        <v>0</v>
      </c>
      <c r="AV95" s="34">
        <v>0</v>
      </c>
      <c r="AW95" s="34">
        <v>0</v>
      </c>
      <c r="AX95" s="34">
        <f t="shared" si="560"/>
        <v>0</v>
      </c>
      <c r="AY95" s="34">
        <v>0</v>
      </c>
      <c r="AZ95" s="34">
        <v>0</v>
      </c>
      <c r="BA95" s="34">
        <v>0</v>
      </c>
      <c r="BB95" s="34">
        <v>0</v>
      </c>
      <c r="BC95" s="34">
        <f t="shared" si="561"/>
        <v>0</v>
      </c>
      <c r="BD95" s="34">
        <v>0</v>
      </c>
      <c r="BE95" s="34">
        <v>0</v>
      </c>
      <c r="BF95" s="34">
        <v>0</v>
      </c>
      <c r="BG95" s="34">
        <v>0</v>
      </c>
      <c r="BH95" s="34">
        <f t="shared" si="562"/>
        <v>0</v>
      </c>
      <c r="BI95" s="34">
        <v>0</v>
      </c>
      <c r="BJ95" s="34">
        <v>0</v>
      </c>
      <c r="BK95" s="34">
        <v>0</v>
      </c>
      <c r="BL95" s="34">
        <v>0</v>
      </c>
    </row>
    <row r="96" spans="1:64" ht="49.5" x14ac:dyDescent="0.25">
      <c r="A96" s="26" t="s">
        <v>75</v>
      </c>
      <c r="B96" s="27" t="s">
        <v>264</v>
      </c>
      <c r="C96" s="28" t="s">
        <v>24</v>
      </c>
      <c r="D96" s="28" t="s">
        <v>38</v>
      </c>
      <c r="E96" s="29">
        <f t="shared" si="548"/>
        <v>1136.0999999999999</v>
      </c>
      <c r="F96" s="29">
        <f t="shared" si="549"/>
        <v>0</v>
      </c>
      <c r="G96" s="29">
        <f t="shared" si="550"/>
        <v>0</v>
      </c>
      <c r="H96" s="29">
        <f t="shared" si="551"/>
        <v>1136.0999999999999</v>
      </c>
      <c r="I96" s="29">
        <f t="shared" si="552"/>
        <v>0</v>
      </c>
      <c r="J96" s="44">
        <f t="shared" si="547"/>
        <v>0</v>
      </c>
      <c r="K96" s="34">
        <v>0</v>
      </c>
      <c r="L96" s="34">
        <v>0</v>
      </c>
      <c r="M96" s="31">
        <v>0</v>
      </c>
      <c r="N96" s="34">
        <v>0</v>
      </c>
      <c r="O96" s="34">
        <f t="shared" si="553"/>
        <v>0</v>
      </c>
      <c r="P96" s="34">
        <v>0</v>
      </c>
      <c r="Q96" s="34">
        <v>0</v>
      </c>
      <c r="R96" s="35">
        <v>0</v>
      </c>
      <c r="S96" s="34">
        <v>0</v>
      </c>
      <c r="T96" s="34">
        <f t="shared" si="554"/>
        <v>423.9</v>
      </c>
      <c r="U96" s="34">
        <v>0</v>
      </c>
      <c r="V96" s="34">
        <v>0</v>
      </c>
      <c r="W96" s="35">
        <v>423.9</v>
      </c>
      <c r="X96" s="34">
        <v>0</v>
      </c>
      <c r="Y96" s="34">
        <f t="shared" si="555"/>
        <v>712.2</v>
      </c>
      <c r="Z96" s="34">
        <v>0</v>
      </c>
      <c r="AA96" s="34">
        <v>0</v>
      </c>
      <c r="AB96" s="35">
        <f>445.1+267.1</f>
        <v>712.2</v>
      </c>
      <c r="AC96" s="34">
        <v>0</v>
      </c>
      <c r="AD96" s="34">
        <f t="shared" si="556"/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f t="shared" si="557"/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f t="shared" si="558"/>
        <v>0</v>
      </c>
      <c r="AO96" s="34">
        <v>0</v>
      </c>
      <c r="AP96" s="34">
        <v>0</v>
      </c>
      <c r="AQ96" s="34">
        <v>0</v>
      </c>
      <c r="AR96" s="34">
        <v>0</v>
      </c>
      <c r="AS96" s="34">
        <f t="shared" si="559"/>
        <v>0</v>
      </c>
      <c r="AT96" s="34">
        <v>0</v>
      </c>
      <c r="AU96" s="34">
        <v>0</v>
      </c>
      <c r="AV96" s="34">
        <v>0</v>
      </c>
      <c r="AW96" s="34">
        <v>0</v>
      </c>
      <c r="AX96" s="34">
        <f t="shared" si="560"/>
        <v>0</v>
      </c>
      <c r="AY96" s="34">
        <v>0</v>
      </c>
      <c r="AZ96" s="34">
        <v>0</v>
      </c>
      <c r="BA96" s="34">
        <v>0</v>
      </c>
      <c r="BB96" s="34">
        <v>0</v>
      </c>
      <c r="BC96" s="34">
        <f t="shared" si="561"/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f t="shared" si="562"/>
        <v>0</v>
      </c>
      <c r="BI96" s="34">
        <v>0</v>
      </c>
      <c r="BJ96" s="34">
        <v>0</v>
      </c>
      <c r="BK96" s="34">
        <v>0</v>
      </c>
      <c r="BL96" s="34">
        <v>0</v>
      </c>
    </row>
    <row r="97" spans="1:64" ht="49.5" x14ac:dyDescent="0.25">
      <c r="A97" s="26" t="s">
        <v>79</v>
      </c>
      <c r="B97" s="27" t="s">
        <v>262</v>
      </c>
      <c r="C97" s="28" t="s">
        <v>24</v>
      </c>
      <c r="D97" s="28" t="s">
        <v>38</v>
      </c>
      <c r="E97" s="29">
        <f t="shared" si="548"/>
        <v>916.19999999999993</v>
      </c>
      <c r="F97" s="29">
        <f t="shared" ref="F97" si="578">K97+P97+U97+Z97+AE97+AJ97+AO97+AT97+AY97</f>
        <v>0</v>
      </c>
      <c r="G97" s="29">
        <f t="shared" ref="G97" si="579">L97+Q97+V97+AA97+AF97+AK97+AP97+AU97+AZ97</f>
        <v>0</v>
      </c>
      <c r="H97" s="29">
        <f t="shared" si="551"/>
        <v>916.19999999999993</v>
      </c>
      <c r="I97" s="29">
        <f t="shared" ref="I97" si="580">N97+S97+X97+AC97+AH97+AM97+AR97+AW97+BB97</f>
        <v>0</v>
      </c>
      <c r="J97" s="44">
        <f t="shared" si="547"/>
        <v>0</v>
      </c>
      <c r="K97" s="34">
        <v>0</v>
      </c>
      <c r="L97" s="34">
        <v>0</v>
      </c>
      <c r="M97" s="31">
        <v>0</v>
      </c>
      <c r="N97" s="34">
        <v>0</v>
      </c>
      <c r="O97" s="34">
        <f t="shared" si="553"/>
        <v>192.1</v>
      </c>
      <c r="P97" s="34">
        <v>0</v>
      </c>
      <c r="Q97" s="34">
        <v>0</v>
      </c>
      <c r="R97" s="35">
        <v>192.1</v>
      </c>
      <c r="S97" s="34">
        <v>0</v>
      </c>
      <c r="T97" s="34">
        <f t="shared" si="554"/>
        <v>353.2</v>
      </c>
      <c r="U97" s="34">
        <v>0</v>
      </c>
      <c r="V97" s="34">
        <v>0</v>
      </c>
      <c r="W97" s="35">
        <v>353.2</v>
      </c>
      <c r="X97" s="34">
        <v>0</v>
      </c>
      <c r="Y97" s="34">
        <f t="shared" si="555"/>
        <v>370.9</v>
      </c>
      <c r="Z97" s="34">
        <v>0</v>
      </c>
      <c r="AA97" s="34">
        <v>0</v>
      </c>
      <c r="AB97" s="35">
        <v>370.9</v>
      </c>
      <c r="AC97" s="34">
        <v>0</v>
      </c>
      <c r="AD97" s="34">
        <f t="shared" si="556"/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f t="shared" si="557"/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f t="shared" si="558"/>
        <v>0</v>
      </c>
      <c r="AO97" s="34">
        <v>0</v>
      </c>
      <c r="AP97" s="34">
        <v>0</v>
      </c>
      <c r="AQ97" s="34">
        <v>0</v>
      </c>
      <c r="AR97" s="34">
        <v>0</v>
      </c>
      <c r="AS97" s="34">
        <f t="shared" si="559"/>
        <v>0</v>
      </c>
      <c r="AT97" s="34">
        <v>0</v>
      </c>
      <c r="AU97" s="34">
        <v>0</v>
      </c>
      <c r="AV97" s="34">
        <v>0</v>
      </c>
      <c r="AW97" s="34">
        <v>0</v>
      </c>
      <c r="AX97" s="34">
        <f t="shared" si="560"/>
        <v>0</v>
      </c>
      <c r="AY97" s="34">
        <v>0</v>
      </c>
      <c r="AZ97" s="34">
        <v>0</v>
      </c>
      <c r="BA97" s="34">
        <v>0</v>
      </c>
      <c r="BB97" s="34">
        <v>0</v>
      </c>
      <c r="BC97" s="34">
        <f t="shared" si="561"/>
        <v>0</v>
      </c>
      <c r="BD97" s="34">
        <v>0</v>
      </c>
      <c r="BE97" s="34">
        <v>0</v>
      </c>
      <c r="BF97" s="34">
        <v>0</v>
      </c>
      <c r="BG97" s="34">
        <v>0</v>
      </c>
      <c r="BH97" s="34">
        <f t="shared" si="562"/>
        <v>0</v>
      </c>
      <c r="BI97" s="34">
        <v>0</v>
      </c>
      <c r="BJ97" s="34">
        <v>0</v>
      </c>
      <c r="BK97" s="34">
        <v>0</v>
      </c>
      <c r="BL97" s="34">
        <v>0</v>
      </c>
    </row>
    <row r="98" spans="1:64" ht="49.5" x14ac:dyDescent="0.25">
      <c r="A98" s="26" t="s">
        <v>196</v>
      </c>
      <c r="B98" s="27" t="s">
        <v>247</v>
      </c>
      <c r="C98" s="28" t="s">
        <v>24</v>
      </c>
      <c r="D98" s="28" t="s">
        <v>38</v>
      </c>
      <c r="E98" s="29">
        <f t="shared" si="548"/>
        <v>2037.6</v>
      </c>
      <c r="F98" s="29">
        <f t="shared" ref="F98" si="581">K98+P98+U98+Z98+AE98+AJ98+AO98+AT98+AY98</f>
        <v>0</v>
      </c>
      <c r="G98" s="29">
        <f t="shared" ref="G98" si="582">L98+Q98+V98+AA98+AF98+AK98+AP98+AU98+AZ98</f>
        <v>0</v>
      </c>
      <c r="H98" s="29">
        <f t="shared" si="551"/>
        <v>2037.6</v>
      </c>
      <c r="I98" s="29">
        <f t="shared" ref="I98" si="583">N98+S98+X98+AC98+AH98+AM98+AR98+AW98+BB98</f>
        <v>0</v>
      </c>
      <c r="J98" s="30">
        <f t="shared" si="547"/>
        <v>698.3</v>
      </c>
      <c r="K98" s="34">
        <v>0</v>
      </c>
      <c r="L98" s="34">
        <v>0</v>
      </c>
      <c r="M98" s="30">
        <v>698.3</v>
      </c>
      <c r="N98" s="34">
        <v>0</v>
      </c>
      <c r="O98" s="34">
        <f t="shared" si="553"/>
        <v>458.2</v>
      </c>
      <c r="P98" s="34">
        <v>0</v>
      </c>
      <c r="Q98" s="34">
        <v>0</v>
      </c>
      <c r="R98" s="35">
        <v>458.2</v>
      </c>
      <c r="S98" s="34">
        <v>0</v>
      </c>
      <c r="T98" s="34">
        <f t="shared" si="554"/>
        <v>391.5</v>
      </c>
      <c r="U98" s="34">
        <v>0</v>
      </c>
      <c r="V98" s="34">
        <v>0</v>
      </c>
      <c r="W98" s="35">
        <v>391.5</v>
      </c>
      <c r="X98" s="34">
        <v>0</v>
      </c>
      <c r="Y98" s="35">
        <f t="shared" si="555"/>
        <v>489.6</v>
      </c>
      <c r="Z98" s="34">
        <v>0</v>
      </c>
      <c r="AA98" s="34">
        <v>0</v>
      </c>
      <c r="AB98" s="35">
        <v>489.6</v>
      </c>
      <c r="AC98" s="34">
        <v>0</v>
      </c>
      <c r="AD98" s="34">
        <f t="shared" si="556"/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f t="shared" si="557"/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f t="shared" si="558"/>
        <v>0</v>
      </c>
      <c r="AO98" s="34">
        <v>0</v>
      </c>
      <c r="AP98" s="34">
        <v>0</v>
      </c>
      <c r="AQ98" s="34">
        <v>0</v>
      </c>
      <c r="AR98" s="34">
        <v>0</v>
      </c>
      <c r="AS98" s="34">
        <f t="shared" si="559"/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f t="shared" si="560"/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f t="shared" si="561"/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f t="shared" si="562"/>
        <v>0</v>
      </c>
      <c r="BI98" s="34">
        <v>0</v>
      </c>
      <c r="BJ98" s="34">
        <v>0</v>
      </c>
      <c r="BK98" s="34">
        <v>0</v>
      </c>
      <c r="BL98" s="34">
        <v>0</v>
      </c>
    </row>
    <row r="99" spans="1:64" ht="49.5" x14ac:dyDescent="0.25">
      <c r="A99" s="26" t="s">
        <v>203</v>
      </c>
      <c r="B99" s="27" t="s">
        <v>248</v>
      </c>
      <c r="C99" s="28" t="s">
        <v>24</v>
      </c>
      <c r="D99" s="28" t="s">
        <v>38</v>
      </c>
      <c r="E99" s="29">
        <f t="shared" si="548"/>
        <v>2791.3</v>
      </c>
      <c r="F99" s="29">
        <f t="shared" ref="F99:F100" si="584">K99+P99+U99+Z99+AE99+AJ99+AO99+AT99+AY99</f>
        <v>0</v>
      </c>
      <c r="G99" s="29">
        <f t="shared" ref="G99:G100" si="585">L99+Q99+V99+AA99+AF99+AK99+AP99+AU99+AZ99</f>
        <v>0</v>
      </c>
      <c r="H99" s="29">
        <f t="shared" si="551"/>
        <v>2791.3</v>
      </c>
      <c r="I99" s="29">
        <f t="shared" ref="I99:I100" si="586">N99+S99+X99+AC99+AH99+AM99+AR99+AW99+BB99</f>
        <v>0</v>
      </c>
      <c r="J99" s="31">
        <f t="shared" ref="J99:J100" si="587">M99</f>
        <v>1010.7</v>
      </c>
      <c r="K99" s="34">
        <v>0</v>
      </c>
      <c r="L99" s="34">
        <v>0</v>
      </c>
      <c r="M99" s="30">
        <f>403+607.7</f>
        <v>1010.7</v>
      </c>
      <c r="N99" s="34">
        <v>0</v>
      </c>
      <c r="O99" s="34">
        <f t="shared" si="553"/>
        <v>508.2</v>
      </c>
      <c r="P99" s="34">
        <v>0</v>
      </c>
      <c r="Q99" s="34">
        <v>0</v>
      </c>
      <c r="R99" s="35">
        <v>508.2</v>
      </c>
      <c r="S99" s="34">
        <v>0</v>
      </c>
      <c r="T99" s="34">
        <f t="shared" si="554"/>
        <v>664</v>
      </c>
      <c r="U99" s="34">
        <v>0</v>
      </c>
      <c r="V99" s="34">
        <v>0</v>
      </c>
      <c r="W99" s="35">
        <f>579.3+84.7</f>
        <v>664</v>
      </c>
      <c r="X99" s="34">
        <v>0</v>
      </c>
      <c r="Y99" s="34">
        <f t="shared" si="555"/>
        <v>608.4</v>
      </c>
      <c r="Z99" s="34">
        <v>0</v>
      </c>
      <c r="AA99" s="34">
        <v>0</v>
      </c>
      <c r="AB99" s="35">
        <v>608.4</v>
      </c>
      <c r="AC99" s="34">
        <v>0</v>
      </c>
      <c r="AD99" s="34">
        <f t="shared" si="556"/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f t="shared" si="557"/>
        <v>0</v>
      </c>
      <c r="AJ99" s="34">
        <v>0</v>
      </c>
      <c r="AK99" s="34">
        <v>0</v>
      </c>
      <c r="AL99" s="34">
        <v>0</v>
      </c>
      <c r="AM99" s="34">
        <v>0</v>
      </c>
      <c r="AN99" s="34">
        <f t="shared" si="558"/>
        <v>0</v>
      </c>
      <c r="AO99" s="34">
        <v>0</v>
      </c>
      <c r="AP99" s="34">
        <v>0</v>
      </c>
      <c r="AQ99" s="34">
        <v>0</v>
      </c>
      <c r="AR99" s="34">
        <v>0</v>
      </c>
      <c r="AS99" s="34">
        <f t="shared" si="559"/>
        <v>0</v>
      </c>
      <c r="AT99" s="34">
        <v>0</v>
      </c>
      <c r="AU99" s="34">
        <v>0</v>
      </c>
      <c r="AV99" s="34">
        <v>0</v>
      </c>
      <c r="AW99" s="34">
        <v>0</v>
      </c>
      <c r="AX99" s="34">
        <f t="shared" si="560"/>
        <v>0</v>
      </c>
      <c r="AY99" s="34">
        <v>0</v>
      </c>
      <c r="AZ99" s="34">
        <v>0</v>
      </c>
      <c r="BA99" s="34">
        <v>0</v>
      </c>
      <c r="BB99" s="34">
        <v>0</v>
      </c>
      <c r="BC99" s="34">
        <f t="shared" si="561"/>
        <v>0</v>
      </c>
      <c r="BD99" s="34">
        <v>0</v>
      </c>
      <c r="BE99" s="34">
        <v>0</v>
      </c>
      <c r="BF99" s="34">
        <v>0</v>
      </c>
      <c r="BG99" s="34">
        <v>0</v>
      </c>
      <c r="BH99" s="34">
        <f t="shared" si="562"/>
        <v>0</v>
      </c>
      <c r="BI99" s="34">
        <v>0</v>
      </c>
      <c r="BJ99" s="34">
        <v>0</v>
      </c>
      <c r="BK99" s="34">
        <v>0</v>
      </c>
      <c r="BL99" s="34">
        <v>0</v>
      </c>
    </row>
    <row r="100" spans="1:64" ht="49.5" x14ac:dyDescent="0.25">
      <c r="A100" s="26" t="s">
        <v>211</v>
      </c>
      <c r="B100" s="27" t="s">
        <v>259</v>
      </c>
      <c r="C100" s="28" t="s">
        <v>24</v>
      </c>
      <c r="D100" s="28" t="s">
        <v>38</v>
      </c>
      <c r="E100" s="29">
        <f t="shared" ref="E100:E101" si="588">J100+O100+T100+Y100+AD100+AI100+AN100+AS100+AX100+BC100+BH100</f>
        <v>1445.8</v>
      </c>
      <c r="F100" s="29">
        <f t="shared" si="584"/>
        <v>0</v>
      </c>
      <c r="G100" s="29">
        <f t="shared" si="585"/>
        <v>0</v>
      </c>
      <c r="H100" s="29">
        <f t="shared" ref="H100:H101" si="589">M100+R100+W100+AB100+AG100+AL100+AQ100+AV100+BA100+BF100+BK100</f>
        <v>1445.8</v>
      </c>
      <c r="I100" s="29">
        <f t="shared" si="586"/>
        <v>0</v>
      </c>
      <c r="J100" s="31">
        <f t="shared" si="587"/>
        <v>68</v>
      </c>
      <c r="K100" s="34">
        <v>0</v>
      </c>
      <c r="L100" s="34">
        <v>0</v>
      </c>
      <c r="M100" s="30">
        <v>68</v>
      </c>
      <c r="N100" s="34">
        <v>0</v>
      </c>
      <c r="O100" s="34">
        <f t="shared" ref="O100:O101" si="590">SUM(Q100:S100)</f>
        <v>465.8</v>
      </c>
      <c r="P100" s="34">
        <v>0</v>
      </c>
      <c r="Q100" s="34">
        <v>0</v>
      </c>
      <c r="R100" s="35">
        <v>465.8</v>
      </c>
      <c r="S100" s="34">
        <v>0</v>
      </c>
      <c r="T100" s="34">
        <f t="shared" ref="T100:T101" si="591">SUM(V100:X100)</f>
        <v>452.1</v>
      </c>
      <c r="U100" s="34">
        <v>0</v>
      </c>
      <c r="V100" s="34">
        <v>0</v>
      </c>
      <c r="W100" s="35">
        <v>452.1</v>
      </c>
      <c r="X100" s="34">
        <v>0</v>
      </c>
      <c r="Y100" s="34">
        <f t="shared" ref="Y100:Y101" si="592">SUM(AA100:AC100)</f>
        <v>459.9</v>
      </c>
      <c r="Z100" s="34">
        <v>0</v>
      </c>
      <c r="AA100" s="34">
        <v>0</v>
      </c>
      <c r="AB100" s="35">
        <v>459.9</v>
      </c>
      <c r="AC100" s="34">
        <v>0</v>
      </c>
      <c r="AD100" s="34">
        <f t="shared" ref="AD100:AD101" si="593">SUM(AF100:AH100)</f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f t="shared" ref="AI100:AI101" si="594">SUM(AK100:AM100)</f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f t="shared" ref="AN100:AN101" si="595">SUM(AP100:AR100)</f>
        <v>0</v>
      </c>
      <c r="AO100" s="34">
        <v>0</v>
      </c>
      <c r="AP100" s="34">
        <v>0</v>
      </c>
      <c r="AQ100" s="34">
        <v>0</v>
      </c>
      <c r="AR100" s="34">
        <v>0</v>
      </c>
      <c r="AS100" s="34">
        <f t="shared" ref="AS100:AS101" si="596">SUM(AU100:AW100)</f>
        <v>0</v>
      </c>
      <c r="AT100" s="34">
        <v>0</v>
      </c>
      <c r="AU100" s="34">
        <v>0</v>
      </c>
      <c r="AV100" s="34">
        <v>0</v>
      </c>
      <c r="AW100" s="34">
        <v>0</v>
      </c>
      <c r="AX100" s="34">
        <f t="shared" ref="AX100:AX101" si="597">SUM(AZ100:BB100)</f>
        <v>0</v>
      </c>
      <c r="AY100" s="34">
        <v>0</v>
      </c>
      <c r="AZ100" s="34">
        <v>0</v>
      </c>
      <c r="BA100" s="34">
        <v>0</v>
      </c>
      <c r="BB100" s="34">
        <v>0</v>
      </c>
      <c r="BC100" s="34">
        <f t="shared" ref="BC100:BC101" si="598">SUM(BE100:BG100)</f>
        <v>0</v>
      </c>
      <c r="BD100" s="34">
        <v>0</v>
      </c>
      <c r="BE100" s="34">
        <v>0</v>
      </c>
      <c r="BF100" s="34">
        <v>0</v>
      </c>
      <c r="BG100" s="34">
        <v>0</v>
      </c>
      <c r="BH100" s="34">
        <f t="shared" ref="BH100:BH101" si="599">SUM(BJ100:BL100)</f>
        <v>0</v>
      </c>
      <c r="BI100" s="34">
        <v>0</v>
      </c>
      <c r="BJ100" s="34">
        <v>0</v>
      </c>
      <c r="BK100" s="34">
        <v>0</v>
      </c>
      <c r="BL100" s="34">
        <v>0</v>
      </c>
    </row>
    <row r="101" spans="1:64" ht="49.5" x14ac:dyDescent="0.25">
      <c r="A101" s="26" t="s">
        <v>212</v>
      </c>
      <c r="B101" s="27" t="s">
        <v>250</v>
      </c>
      <c r="C101" s="28" t="s">
        <v>24</v>
      </c>
      <c r="D101" s="28" t="s">
        <v>38</v>
      </c>
      <c r="E101" s="29">
        <f t="shared" si="588"/>
        <v>380.2</v>
      </c>
      <c r="F101" s="29">
        <f t="shared" ref="F101" si="600">K101+P101+U101+Z101+AE101+AJ101+AO101+AT101+AY101</f>
        <v>0</v>
      </c>
      <c r="G101" s="29">
        <f t="shared" ref="G101" si="601">L101+Q101+V101+AA101+AF101+AK101+AP101+AU101+AZ101</f>
        <v>0</v>
      </c>
      <c r="H101" s="29">
        <f t="shared" si="589"/>
        <v>380.2</v>
      </c>
      <c r="I101" s="29">
        <f t="shared" ref="I101" si="602">N101+S101+X101+AC101+AH101+AM101+AR101+AW101+BB101</f>
        <v>0</v>
      </c>
      <c r="J101" s="31">
        <f t="shared" ref="J101" si="603">M101</f>
        <v>24.3</v>
      </c>
      <c r="K101" s="34">
        <v>0</v>
      </c>
      <c r="L101" s="34">
        <v>0</v>
      </c>
      <c r="M101" s="30">
        <v>24.3</v>
      </c>
      <c r="N101" s="34">
        <v>0</v>
      </c>
      <c r="O101" s="34">
        <f t="shared" si="590"/>
        <v>33.6</v>
      </c>
      <c r="P101" s="34">
        <v>0</v>
      </c>
      <c r="Q101" s="34">
        <v>0</v>
      </c>
      <c r="R101" s="35">
        <v>33.6</v>
      </c>
      <c r="S101" s="34">
        <v>0</v>
      </c>
      <c r="T101" s="34">
        <f t="shared" si="591"/>
        <v>157.19999999999999</v>
      </c>
      <c r="U101" s="34">
        <v>0</v>
      </c>
      <c r="V101" s="34">
        <v>0</v>
      </c>
      <c r="W101" s="35">
        <v>157.19999999999999</v>
      </c>
      <c r="X101" s="34">
        <v>0</v>
      </c>
      <c r="Y101" s="34">
        <f t="shared" si="592"/>
        <v>165.1</v>
      </c>
      <c r="Z101" s="34">
        <v>0</v>
      </c>
      <c r="AA101" s="34">
        <v>0</v>
      </c>
      <c r="AB101" s="35">
        <v>165.1</v>
      </c>
      <c r="AC101" s="34">
        <v>0</v>
      </c>
      <c r="AD101" s="34">
        <f t="shared" si="593"/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f t="shared" si="594"/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f t="shared" si="595"/>
        <v>0</v>
      </c>
      <c r="AO101" s="34">
        <v>0</v>
      </c>
      <c r="AP101" s="34">
        <v>0</v>
      </c>
      <c r="AQ101" s="34">
        <v>0</v>
      </c>
      <c r="AR101" s="34">
        <v>0</v>
      </c>
      <c r="AS101" s="34">
        <f t="shared" si="596"/>
        <v>0</v>
      </c>
      <c r="AT101" s="34">
        <v>0</v>
      </c>
      <c r="AU101" s="34">
        <v>0</v>
      </c>
      <c r="AV101" s="34">
        <v>0</v>
      </c>
      <c r="AW101" s="34">
        <v>0</v>
      </c>
      <c r="AX101" s="34">
        <f t="shared" si="597"/>
        <v>0</v>
      </c>
      <c r="AY101" s="34">
        <v>0</v>
      </c>
      <c r="AZ101" s="34">
        <v>0</v>
      </c>
      <c r="BA101" s="34">
        <v>0</v>
      </c>
      <c r="BB101" s="34">
        <v>0</v>
      </c>
      <c r="BC101" s="34">
        <f t="shared" si="598"/>
        <v>0</v>
      </c>
      <c r="BD101" s="34">
        <v>0</v>
      </c>
      <c r="BE101" s="34">
        <v>0</v>
      </c>
      <c r="BF101" s="34">
        <v>0</v>
      </c>
      <c r="BG101" s="34">
        <v>0</v>
      </c>
      <c r="BH101" s="34">
        <f t="shared" si="599"/>
        <v>0</v>
      </c>
      <c r="BI101" s="34">
        <v>0</v>
      </c>
      <c r="BJ101" s="34">
        <v>0</v>
      </c>
      <c r="BK101" s="34">
        <v>0</v>
      </c>
      <c r="BL101" s="34">
        <v>0</v>
      </c>
    </row>
    <row r="102" spans="1:64" ht="49.5" x14ac:dyDescent="0.25">
      <c r="A102" s="26" t="s">
        <v>263</v>
      </c>
      <c r="B102" s="27" t="s">
        <v>260</v>
      </c>
      <c r="C102" s="28" t="s">
        <v>24</v>
      </c>
      <c r="D102" s="28" t="s">
        <v>38</v>
      </c>
      <c r="E102" s="29">
        <f t="shared" ref="E102" si="604">J102+O102+T102+Y102+AD102+AI102+AN102+AS102+AX102+BC102+BH102</f>
        <v>1066.9000000000001</v>
      </c>
      <c r="F102" s="29">
        <f t="shared" ref="F102" si="605">K102+P102+U102+Z102+AE102+AJ102+AO102+AT102+AY102</f>
        <v>0</v>
      </c>
      <c r="G102" s="29">
        <f t="shared" ref="G102" si="606">L102+Q102+V102+AA102+AF102+AK102+AP102+AU102+AZ102</f>
        <v>0</v>
      </c>
      <c r="H102" s="29">
        <f t="shared" ref="H102" si="607">M102+R102+W102+AB102+AG102+AL102+AQ102+AV102+BA102+BF102+BK102</f>
        <v>1066.9000000000001</v>
      </c>
      <c r="I102" s="29">
        <f t="shared" ref="I102" si="608">N102+S102+X102+AC102+AH102+AM102+AR102+AW102+BB102</f>
        <v>0</v>
      </c>
      <c r="J102" s="31">
        <f t="shared" ref="J102" si="609">M102</f>
        <v>306.3</v>
      </c>
      <c r="K102" s="34">
        <v>0</v>
      </c>
      <c r="L102" s="34">
        <v>0</v>
      </c>
      <c r="M102" s="30">
        <v>306.3</v>
      </c>
      <c r="N102" s="34">
        <v>0</v>
      </c>
      <c r="O102" s="34">
        <f t="shared" ref="O102" si="610">SUM(Q102:S102)</f>
        <v>268.2</v>
      </c>
      <c r="P102" s="34">
        <v>0</v>
      </c>
      <c r="Q102" s="34">
        <v>0</v>
      </c>
      <c r="R102" s="35">
        <v>268.2</v>
      </c>
      <c r="S102" s="34">
        <v>0</v>
      </c>
      <c r="T102" s="34">
        <f t="shared" ref="T102" si="611">SUM(V102:X102)</f>
        <v>240.2</v>
      </c>
      <c r="U102" s="34">
        <v>0</v>
      </c>
      <c r="V102" s="34">
        <v>0</v>
      </c>
      <c r="W102" s="35">
        <v>240.2</v>
      </c>
      <c r="X102" s="34">
        <v>0</v>
      </c>
      <c r="Y102" s="34">
        <f t="shared" ref="Y102" si="612">SUM(AA102:AC102)</f>
        <v>252.2</v>
      </c>
      <c r="Z102" s="34">
        <v>0</v>
      </c>
      <c r="AA102" s="34">
        <v>0</v>
      </c>
      <c r="AB102" s="35">
        <v>252.2</v>
      </c>
      <c r="AC102" s="34">
        <v>0</v>
      </c>
      <c r="AD102" s="34">
        <f t="shared" ref="AD102" si="613">SUM(AF102:AH102)</f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f t="shared" ref="AI102" si="614">SUM(AK102:AM102)</f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f t="shared" ref="AN102" si="615">SUM(AP102:AR102)</f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f t="shared" ref="AS102" si="616">SUM(AU102:AW102)</f>
        <v>0</v>
      </c>
      <c r="AT102" s="34">
        <v>0</v>
      </c>
      <c r="AU102" s="34">
        <v>0</v>
      </c>
      <c r="AV102" s="34">
        <v>0</v>
      </c>
      <c r="AW102" s="34">
        <v>0</v>
      </c>
      <c r="AX102" s="34">
        <f t="shared" ref="AX102" si="617">SUM(AZ102:BB102)</f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f t="shared" ref="BC102" si="618">SUM(BE102:BG102)</f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f t="shared" ref="BH102" si="619">SUM(BJ102:BL102)</f>
        <v>0</v>
      </c>
      <c r="BI102" s="34">
        <v>0</v>
      </c>
      <c r="BJ102" s="34">
        <v>0</v>
      </c>
      <c r="BK102" s="34">
        <v>0</v>
      </c>
      <c r="BL102" s="34">
        <v>0</v>
      </c>
    </row>
    <row r="103" spans="1:64" ht="49.5" x14ac:dyDescent="0.25">
      <c r="A103" s="26" t="s">
        <v>299</v>
      </c>
      <c r="B103" s="27" t="s">
        <v>252</v>
      </c>
      <c r="C103" s="28" t="s">
        <v>24</v>
      </c>
      <c r="D103" s="28" t="s">
        <v>38</v>
      </c>
      <c r="E103" s="29">
        <f t="shared" ref="E103:E104" si="620">J103+O103+T103+Y103+AD103+AI103+AN103+AS103+AX103+BC103+BH103</f>
        <v>120.6</v>
      </c>
      <c r="F103" s="29">
        <f t="shared" ref="F103:F104" si="621">K103+P103+U103+Z103+AE103+AJ103+AO103+AT103+AY103</f>
        <v>0</v>
      </c>
      <c r="G103" s="29">
        <f t="shared" ref="G103:G104" si="622">L103+Q103+V103+AA103+AF103+AK103+AP103+AU103+AZ103</f>
        <v>0</v>
      </c>
      <c r="H103" s="29">
        <f t="shared" ref="H103:H104" si="623">M103+R103+W103+AB103+AG103+AL103+AQ103+AV103+BA103+BF103+BK103</f>
        <v>120.6</v>
      </c>
      <c r="I103" s="29">
        <f t="shared" ref="I103:I104" si="624">N103+S103+X103+AC103+AH103+AM103+AR103+AW103+BB103</f>
        <v>0</v>
      </c>
      <c r="J103" s="31">
        <f t="shared" ref="J103:J104" si="625">M103</f>
        <v>0</v>
      </c>
      <c r="K103" s="34">
        <v>0</v>
      </c>
      <c r="L103" s="34">
        <v>0</v>
      </c>
      <c r="M103" s="31">
        <v>0</v>
      </c>
      <c r="N103" s="34">
        <v>0</v>
      </c>
      <c r="O103" s="34">
        <f t="shared" ref="O103:O104" si="626">SUM(Q103:S103)</f>
        <v>0</v>
      </c>
      <c r="P103" s="34">
        <v>0</v>
      </c>
      <c r="Q103" s="34">
        <v>0</v>
      </c>
      <c r="R103" s="35">
        <v>0</v>
      </c>
      <c r="S103" s="34">
        <v>0</v>
      </c>
      <c r="T103" s="34">
        <f t="shared" ref="T103:T104" si="627">SUM(V103:X103)</f>
        <v>31.6</v>
      </c>
      <c r="U103" s="34">
        <v>0</v>
      </c>
      <c r="V103" s="34">
        <v>0</v>
      </c>
      <c r="W103" s="35">
        <v>31.6</v>
      </c>
      <c r="X103" s="34">
        <v>0</v>
      </c>
      <c r="Y103" s="34">
        <f t="shared" ref="Y103:Y104" si="628">SUM(AA103:AC103)</f>
        <v>89</v>
      </c>
      <c r="Z103" s="34">
        <v>0</v>
      </c>
      <c r="AA103" s="34">
        <v>0</v>
      </c>
      <c r="AB103" s="35">
        <v>89</v>
      </c>
      <c r="AC103" s="34">
        <v>0</v>
      </c>
      <c r="AD103" s="34">
        <f t="shared" ref="AD103:AD104" si="629">SUM(AF103:AH103)</f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f t="shared" ref="AI103:AI104" si="630">SUM(AK103:AM103)</f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f t="shared" ref="AN103:AN104" si="631">SUM(AP103:AR103)</f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f t="shared" ref="AS103:AS104" si="632">SUM(AU103:AW103)</f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f t="shared" ref="AX103:AX104" si="633">SUM(AZ103:BB103)</f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f t="shared" ref="BC103:BC104" si="634">SUM(BE103:BG103)</f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f t="shared" ref="BH103:BH104" si="635">SUM(BJ103:BL103)</f>
        <v>0</v>
      </c>
      <c r="BI103" s="34">
        <v>0</v>
      </c>
      <c r="BJ103" s="34">
        <v>0</v>
      </c>
      <c r="BK103" s="34">
        <v>0</v>
      </c>
      <c r="BL103" s="34">
        <v>0</v>
      </c>
    </row>
    <row r="104" spans="1:64" ht="49.5" x14ac:dyDescent="0.25">
      <c r="A104" s="26" t="s">
        <v>300</v>
      </c>
      <c r="B104" s="27" t="s">
        <v>251</v>
      </c>
      <c r="C104" s="28" t="s">
        <v>24</v>
      </c>
      <c r="D104" s="28" t="s">
        <v>38</v>
      </c>
      <c r="E104" s="29">
        <f t="shared" si="620"/>
        <v>522.20000000000005</v>
      </c>
      <c r="F104" s="29">
        <f t="shared" si="621"/>
        <v>0</v>
      </c>
      <c r="G104" s="29">
        <f t="shared" si="622"/>
        <v>0</v>
      </c>
      <c r="H104" s="29">
        <f t="shared" si="623"/>
        <v>522.20000000000005</v>
      </c>
      <c r="I104" s="29">
        <f t="shared" si="624"/>
        <v>0</v>
      </c>
      <c r="J104" s="31">
        <f t="shared" si="625"/>
        <v>0</v>
      </c>
      <c r="K104" s="34">
        <v>0</v>
      </c>
      <c r="L104" s="34">
        <v>0</v>
      </c>
      <c r="M104" s="31">
        <v>0</v>
      </c>
      <c r="N104" s="34">
        <v>0</v>
      </c>
      <c r="O104" s="34">
        <f t="shared" si="626"/>
        <v>90.7</v>
      </c>
      <c r="P104" s="34">
        <v>0</v>
      </c>
      <c r="Q104" s="34">
        <v>0</v>
      </c>
      <c r="R104" s="35">
        <v>90.7</v>
      </c>
      <c r="S104" s="34">
        <v>0</v>
      </c>
      <c r="T104" s="34">
        <f t="shared" si="627"/>
        <v>210.5</v>
      </c>
      <c r="U104" s="34">
        <v>0</v>
      </c>
      <c r="V104" s="34">
        <v>0</v>
      </c>
      <c r="W104" s="35">
        <v>210.5</v>
      </c>
      <c r="X104" s="34">
        <v>0</v>
      </c>
      <c r="Y104" s="34">
        <f t="shared" si="628"/>
        <v>221</v>
      </c>
      <c r="Z104" s="34">
        <v>0</v>
      </c>
      <c r="AA104" s="34">
        <v>0</v>
      </c>
      <c r="AB104" s="35">
        <v>221</v>
      </c>
      <c r="AC104" s="34">
        <v>0</v>
      </c>
      <c r="AD104" s="34">
        <f t="shared" si="629"/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f t="shared" si="630"/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f t="shared" si="631"/>
        <v>0</v>
      </c>
      <c r="AO104" s="34">
        <v>0</v>
      </c>
      <c r="AP104" s="34">
        <v>0</v>
      </c>
      <c r="AQ104" s="34">
        <v>0</v>
      </c>
      <c r="AR104" s="34">
        <v>0</v>
      </c>
      <c r="AS104" s="34">
        <f t="shared" si="632"/>
        <v>0</v>
      </c>
      <c r="AT104" s="34">
        <v>0</v>
      </c>
      <c r="AU104" s="34">
        <v>0</v>
      </c>
      <c r="AV104" s="34">
        <v>0</v>
      </c>
      <c r="AW104" s="34">
        <v>0</v>
      </c>
      <c r="AX104" s="34">
        <f t="shared" si="633"/>
        <v>0</v>
      </c>
      <c r="AY104" s="34">
        <v>0</v>
      </c>
      <c r="AZ104" s="34">
        <v>0</v>
      </c>
      <c r="BA104" s="34">
        <v>0</v>
      </c>
      <c r="BB104" s="34">
        <v>0</v>
      </c>
      <c r="BC104" s="34">
        <f t="shared" si="634"/>
        <v>0</v>
      </c>
      <c r="BD104" s="34">
        <v>0</v>
      </c>
      <c r="BE104" s="34">
        <v>0</v>
      </c>
      <c r="BF104" s="34">
        <v>0</v>
      </c>
      <c r="BG104" s="34">
        <v>0</v>
      </c>
      <c r="BH104" s="34">
        <f t="shared" si="635"/>
        <v>0</v>
      </c>
      <c r="BI104" s="34">
        <v>0</v>
      </c>
      <c r="BJ104" s="34">
        <v>0</v>
      </c>
      <c r="BK104" s="34">
        <v>0</v>
      </c>
      <c r="BL104" s="34">
        <v>0</v>
      </c>
    </row>
    <row r="105" spans="1:64" ht="33" customHeight="1" x14ac:dyDescent="0.25">
      <c r="A105" s="26" t="s">
        <v>80</v>
      </c>
      <c r="B105" s="99" t="s">
        <v>124</v>
      </c>
      <c r="C105" s="99"/>
      <c r="D105" s="99"/>
      <c r="E105" s="33">
        <f>E106+E111</f>
        <v>7538.6</v>
      </c>
      <c r="F105" s="33">
        <f t="shared" ref="F105:BL105" si="636">F106+F111</f>
        <v>0</v>
      </c>
      <c r="G105" s="33">
        <f t="shared" si="636"/>
        <v>0</v>
      </c>
      <c r="H105" s="33">
        <f t="shared" si="636"/>
        <v>7538.6</v>
      </c>
      <c r="I105" s="33">
        <f t="shared" si="636"/>
        <v>0</v>
      </c>
      <c r="J105" s="33">
        <f t="shared" si="636"/>
        <v>4874.2</v>
      </c>
      <c r="K105" s="33">
        <f t="shared" si="636"/>
        <v>0</v>
      </c>
      <c r="L105" s="33">
        <f t="shared" si="636"/>
        <v>0</v>
      </c>
      <c r="M105" s="33">
        <f t="shared" si="636"/>
        <v>4874.2</v>
      </c>
      <c r="N105" s="33">
        <f t="shared" si="636"/>
        <v>0</v>
      </c>
      <c r="O105" s="33">
        <f t="shared" si="636"/>
        <v>367.69999999999993</v>
      </c>
      <c r="P105" s="33">
        <f t="shared" si="636"/>
        <v>0</v>
      </c>
      <c r="Q105" s="33">
        <f t="shared" si="636"/>
        <v>0</v>
      </c>
      <c r="R105" s="33">
        <f t="shared" si="636"/>
        <v>367.69999999999993</v>
      </c>
      <c r="S105" s="33">
        <f t="shared" si="636"/>
        <v>0</v>
      </c>
      <c r="T105" s="33">
        <f t="shared" si="636"/>
        <v>0</v>
      </c>
      <c r="U105" s="33">
        <f t="shared" si="636"/>
        <v>0</v>
      </c>
      <c r="V105" s="33">
        <f t="shared" si="636"/>
        <v>0</v>
      </c>
      <c r="W105" s="33">
        <f t="shared" si="636"/>
        <v>0</v>
      </c>
      <c r="X105" s="33">
        <f t="shared" si="636"/>
        <v>0</v>
      </c>
      <c r="Y105" s="33">
        <f t="shared" si="636"/>
        <v>1924.2</v>
      </c>
      <c r="Z105" s="33">
        <f t="shared" si="636"/>
        <v>0</v>
      </c>
      <c r="AA105" s="33">
        <f t="shared" si="636"/>
        <v>0</v>
      </c>
      <c r="AB105" s="33">
        <f t="shared" si="636"/>
        <v>1924.2</v>
      </c>
      <c r="AC105" s="33">
        <f t="shared" si="636"/>
        <v>0</v>
      </c>
      <c r="AD105" s="33">
        <f t="shared" si="636"/>
        <v>0</v>
      </c>
      <c r="AE105" s="33">
        <f t="shared" si="636"/>
        <v>0</v>
      </c>
      <c r="AF105" s="33">
        <f t="shared" si="636"/>
        <v>0</v>
      </c>
      <c r="AG105" s="33">
        <f t="shared" si="636"/>
        <v>0</v>
      </c>
      <c r="AH105" s="33">
        <f t="shared" si="636"/>
        <v>0</v>
      </c>
      <c r="AI105" s="33">
        <f t="shared" si="636"/>
        <v>372.5</v>
      </c>
      <c r="AJ105" s="33">
        <f t="shared" si="636"/>
        <v>0</v>
      </c>
      <c r="AK105" s="33">
        <f t="shared" si="636"/>
        <v>0</v>
      </c>
      <c r="AL105" s="33">
        <f t="shared" si="636"/>
        <v>372.5</v>
      </c>
      <c r="AM105" s="33">
        <f>AM106+AM111</f>
        <v>0</v>
      </c>
      <c r="AN105" s="33">
        <f t="shared" si="636"/>
        <v>0</v>
      </c>
      <c r="AO105" s="33">
        <f t="shared" si="636"/>
        <v>0</v>
      </c>
      <c r="AP105" s="33">
        <f t="shared" si="636"/>
        <v>0</v>
      </c>
      <c r="AQ105" s="33">
        <f t="shared" si="636"/>
        <v>0</v>
      </c>
      <c r="AR105" s="33">
        <f t="shared" si="636"/>
        <v>0</v>
      </c>
      <c r="AS105" s="33">
        <f t="shared" si="636"/>
        <v>0</v>
      </c>
      <c r="AT105" s="33">
        <f t="shared" si="636"/>
        <v>0</v>
      </c>
      <c r="AU105" s="33">
        <f t="shared" si="636"/>
        <v>0</v>
      </c>
      <c r="AV105" s="33">
        <f>AV106+AV111</f>
        <v>0</v>
      </c>
      <c r="AW105" s="33">
        <f t="shared" si="636"/>
        <v>0</v>
      </c>
      <c r="AX105" s="33">
        <f t="shared" si="636"/>
        <v>0</v>
      </c>
      <c r="AY105" s="33">
        <f t="shared" si="636"/>
        <v>0</v>
      </c>
      <c r="AZ105" s="33">
        <f t="shared" si="636"/>
        <v>0</v>
      </c>
      <c r="BA105" s="33">
        <f t="shared" si="636"/>
        <v>0</v>
      </c>
      <c r="BB105" s="33">
        <f t="shared" si="636"/>
        <v>0</v>
      </c>
      <c r="BC105" s="33">
        <f t="shared" si="636"/>
        <v>0</v>
      </c>
      <c r="BD105" s="33">
        <f t="shared" si="636"/>
        <v>0</v>
      </c>
      <c r="BE105" s="33">
        <f t="shared" si="636"/>
        <v>0</v>
      </c>
      <c r="BF105" s="33">
        <f t="shared" si="636"/>
        <v>0</v>
      </c>
      <c r="BG105" s="33">
        <f t="shared" si="636"/>
        <v>0</v>
      </c>
      <c r="BH105" s="33">
        <f t="shared" si="636"/>
        <v>0</v>
      </c>
      <c r="BI105" s="33">
        <f t="shared" si="636"/>
        <v>0</v>
      </c>
      <c r="BJ105" s="33">
        <f t="shared" si="636"/>
        <v>0</v>
      </c>
      <c r="BK105" s="33">
        <f t="shared" si="636"/>
        <v>0</v>
      </c>
      <c r="BL105" s="33">
        <f t="shared" si="636"/>
        <v>0</v>
      </c>
    </row>
    <row r="106" spans="1:64" ht="47.25" customHeight="1" x14ac:dyDescent="0.25">
      <c r="A106" s="26" t="s">
        <v>81</v>
      </c>
      <c r="B106" s="99" t="s">
        <v>113</v>
      </c>
      <c r="C106" s="99"/>
      <c r="D106" s="99"/>
      <c r="E106" s="33">
        <f>SUM(E107:E110)</f>
        <v>2470.4</v>
      </c>
      <c r="F106" s="33">
        <f t="shared" ref="F106:V106" si="637">SUM(F107:F110)</f>
        <v>0</v>
      </c>
      <c r="G106" s="33">
        <f t="shared" si="637"/>
        <v>0</v>
      </c>
      <c r="H106" s="33">
        <f t="shared" si="637"/>
        <v>2470.4</v>
      </c>
      <c r="I106" s="33">
        <f t="shared" si="637"/>
        <v>0</v>
      </c>
      <c r="J106" s="33">
        <f t="shared" si="637"/>
        <v>2102.6999999999998</v>
      </c>
      <c r="K106" s="33">
        <f t="shared" si="637"/>
        <v>0</v>
      </c>
      <c r="L106" s="33">
        <f t="shared" si="637"/>
        <v>0</v>
      </c>
      <c r="M106" s="33">
        <f>SUM(M107:M110)</f>
        <v>2102.6999999999998</v>
      </c>
      <c r="N106" s="33">
        <f t="shared" si="637"/>
        <v>0</v>
      </c>
      <c r="O106" s="33">
        <f t="shared" si="637"/>
        <v>367.69999999999993</v>
      </c>
      <c r="P106" s="33">
        <f t="shared" si="637"/>
        <v>0</v>
      </c>
      <c r="Q106" s="33">
        <f t="shared" si="637"/>
        <v>0</v>
      </c>
      <c r="R106" s="33">
        <f t="shared" si="637"/>
        <v>367.69999999999993</v>
      </c>
      <c r="S106" s="33">
        <f t="shared" si="637"/>
        <v>0</v>
      </c>
      <c r="T106" s="33">
        <f t="shared" si="637"/>
        <v>0</v>
      </c>
      <c r="U106" s="33">
        <f t="shared" si="637"/>
        <v>0</v>
      </c>
      <c r="V106" s="33">
        <f t="shared" si="637"/>
        <v>0</v>
      </c>
      <c r="W106" s="33">
        <f t="shared" ref="W106" si="638">SUM(W107:W110)</f>
        <v>0</v>
      </c>
      <c r="X106" s="33">
        <f t="shared" ref="X106" si="639">SUM(X107:X110)</f>
        <v>0</v>
      </c>
      <c r="Y106" s="33">
        <f t="shared" ref="Y106" si="640">SUM(Y107:Y110)</f>
        <v>0</v>
      </c>
      <c r="Z106" s="33">
        <f t="shared" ref="Z106" si="641">SUM(Z107:Z110)</f>
        <v>0</v>
      </c>
      <c r="AA106" s="33">
        <f t="shared" ref="AA106" si="642">SUM(AA107:AA110)</f>
        <v>0</v>
      </c>
      <c r="AB106" s="33">
        <f t="shared" ref="AB106" si="643">SUM(AB107:AB110)</f>
        <v>0</v>
      </c>
      <c r="AC106" s="33">
        <f t="shared" ref="AC106" si="644">SUM(AC107:AC110)</f>
        <v>0</v>
      </c>
      <c r="AD106" s="33">
        <f t="shared" ref="AD106" si="645">SUM(AD107:AD110)</f>
        <v>0</v>
      </c>
      <c r="AE106" s="33">
        <f t="shared" ref="AE106" si="646">SUM(AE107:AE110)</f>
        <v>0</v>
      </c>
      <c r="AF106" s="33">
        <f t="shared" ref="AF106" si="647">SUM(AF107:AF110)</f>
        <v>0</v>
      </c>
      <c r="AG106" s="33">
        <f t="shared" ref="AG106" si="648">SUM(AG107:AG110)</f>
        <v>0</v>
      </c>
      <c r="AH106" s="33">
        <f t="shared" ref="AH106" si="649">SUM(AH107:AH110)</f>
        <v>0</v>
      </c>
      <c r="AI106" s="33">
        <f t="shared" ref="AI106" si="650">SUM(AI107:AI110)</f>
        <v>0</v>
      </c>
      <c r="AJ106" s="33">
        <f t="shared" ref="AJ106" si="651">SUM(AJ107:AJ110)</f>
        <v>0</v>
      </c>
      <c r="AK106" s="33">
        <f t="shared" ref="AK106" si="652">SUM(AK107:AK110)</f>
        <v>0</v>
      </c>
      <c r="AL106" s="33">
        <f t="shared" ref="AL106:AM106" si="653">SUM(AL107:AL110)</f>
        <v>0</v>
      </c>
      <c r="AM106" s="33">
        <f t="shared" si="653"/>
        <v>0</v>
      </c>
      <c r="AN106" s="33">
        <f t="shared" ref="AN106" si="654">SUM(AN107:AN110)</f>
        <v>0</v>
      </c>
      <c r="AO106" s="33">
        <f t="shared" ref="AO106" si="655">SUM(AO107:AO110)</f>
        <v>0</v>
      </c>
      <c r="AP106" s="33">
        <f t="shared" ref="AP106" si="656">SUM(AP107:AP110)</f>
        <v>0</v>
      </c>
      <c r="AQ106" s="33">
        <f t="shared" ref="AQ106" si="657">SUM(AQ107:AQ110)</f>
        <v>0</v>
      </c>
      <c r="AR106" s="33">
        <f t="shared" ref="AR106" si="658">SUM(AR107:AR110)</f>
        <v>0</v>
      </c>
      <c r="AS106" s="33">
        <f t="shared" ref="AS106" si="659">SUM(AS107:AS110)</f>
        <v>0</v>
      </c>
      <c r="AT106" s="33">
        <f t="shared" ref="AT106" si="660">SUM(AT107:AT110)</f>
        <v>0</v>
      </c>
      <c r="AU106" s="33">
        <f t="shared" ref="AU106" si="661">SUM(AU107:AU110)</f>
        <v>0</v>
      </c>
      <c r="AV106" s="33">
        <f t="shared" ref="AV106" si="662">SUM(AV107:AV110)</f>
        <v>0</v>
      </c>
      <c r="AW106" s="33">
        <f t="shared" ref="AW106" si="663">SUM(AW107:AW110)</f>
        <v>0</v>
      </c>
      <c r="AX106" s="33">
        <f t="shared" ref="AX106" si="664">SUM(AX107:AX110)</f>
        <v>0</v>
      </c>
      <c r="AY106" s="33">
        <f t="shared" ref="AY106" si="665">SUM(AY107:AY110)</f>
        <v>0</v>
      </c>
      <c r="AZ106" s="33">
        <f t="shared" ref="AZ106" si="666">SUM(AZ107:AZ110)</f>
        <v>0</v>
      </c>
      <c r="BA106" s="33">
        <f t="shared" ref="BA106" si="667">SUM(BA107:BA110)</f>
        <v>0</v>
      </c>
      <c r="BB106" s="33">
        <f t="shared" ref="BB106" si="668">SUM(BB107:BB110)</f>
        <v>0</v>
      </c>
      <c r="BC106" s="33">
        <f t="shared" ref="BC106:BD106" si="669">SUM(BC107:BC110)</f>
        <v>0</v>
      </c>
      <c r="BD106" s="33">
        <f t="shared" si="669"/>
        <v>0</v>
      </c>
      <c r="BE106" s="33">
        <f t="shared" ref="BE106" si="670">SUM(BE107:BE110)</f>
        <v>0</v>
      </c>
      <c r="BF106" s="33">
        <f t="shared" ref="BF106" si="671">SUM(BF107:BF110)</f>
        <v>0</v>
      </c>
      <c r="BG106" s="33">
        <f t="shared" ref="BG106" si="672">SUM(BG107:BG110)</f>
        <v>0</v>
      </c>
      <c r="BH106" s="33">
        <f t="shared" ref="BH106" si="673">SUM(BH107:BH110)</f>
        <v>0</v>
      </c>
      <c r="BI106" s="33">
        <f t="shared" ref="BI106" si="674">SUM(BI107:BI110)</f>
        <v>0</v>
      </c>
      <c r="BJ106" s="33">
        <f t="shared" ref="BJ106" si="675">SUM(BJ107:BJ110)</f>
        <v>0</v>
      </c>
      <c r="BK106" s="33">
        <f t="shared" ref="BK106" si="676">SUM(BK107:BK110)</f>
        <v>0</v>
      </c>
      <c r="BL106" s="33">
        <f t="shared" ref="BL106" si="677">SUM(BL107:BL110)</f>
        <v>0</v>
      </c>
    </row>
    <row r="107" spans="1:64" ht="33" x14ac:dyDescent="0.25">
      <c r="A107" s="26" t="s">
        <v>109</v>
      </c>
      <c r="B107" s="27" t="s">
        <v>78</v>
      </c>
      <c r="C107" s="28" t="s">
        <v>24</v>
      </c>
      <c r="D107" s="28" t="s">
        <v>38</v>
      </c>
      <c r="E107" s="29">
        <f t="shared" ref="E107" si="678">J107+O107+T107+Y107+AD107+AI107+AN107+AS107+AX107</f>
        <v>1522.2999999999997</v>
      </c>
      <c r="F107" s="29">
        <f t="shared" ref="F107" si="679">K107+P107+U107+Z107+AE107+AJ107+AO107+AT107+AY107</f>
        <v>0</v>
      </c>
      <c r="G107" s="29">
        <f t="shared" ref="G107" si="680">L107+Q107+V107+AA107+AF107+AK107+AP107+AU107+AZ107</f>
        <v>0</v>
      </c>
      <c r="H107" s="29">
        <f t="shared" ref="H107" si="681">M107+R107+W107+AB107+AG107+AL107+AQ107+AV107+BA107</f>
        <v>1522.2999999999997</v>
      </c>
      <c r="I107" s="29">
        <f t="shared" ref="I107" si="682">N107+S107+X107+AC107+AH107+AM107+AR107+AW107+BB107</f>
        <v>0</v>
      </c>
      <c r="J107" s="30">
        <f>M107</f>
        <v>1154.5999999999999</v>
      </c>
      <c r="K107" s="34">
        <v>0</v>
      </c>
      <c r="L107" s="34">
        <v>0</v>
      </c>
      <c r="M107" s="30">
        <f>2309.2-1154.6</f>
        <v>1154.5999999999999</v>
      </c>
      <c r="N107" s="34">
        <v>0</v>
      </c>
      <c r="O107" s="31">
        <f>SUM(P107:S107)</f>
        <v>367.69999999999993</v>
      </c>
      <c r="P107" s="34">
        <v>0</v>
      </c>
      <c r="Q107" s="34">
        <v>0</v>
      </c>
      <c r="R107" s="35">
        <f>1154.6-786.9</f>
        <v>367.69999999999993</v>
      </c>
      <c r="S107" s="34">
        <v>0</v>
      </c>
      <c r="T107" s="31">
        <f>SUM(U107:X107)</f>
        <v>0</v>
      </c>
      <c r="U107" s="34">
        <v>0</v>
      </c>
      <c r="V107" s="34">
        <v>0</v>
      </c>
      <c r="W107" s="34">
        <v>0</v>
      </c>
      <c r="X107" s="34">
        <v>0</v>
      </c>
      <c r="Y107" s="31">
        <f>SUM(Z107:AC107)</f>
        <v>0</v>
      </c>
      <c r="Z107" s="34">
        <v>0</v>
      </c>
      <c r="AA107" s="34">
        <v>0</v>
      </c>
      <c r="AB107" s="34">
        <v>0</v>
      </c>
      <c r="AC107" s="34">
        <v>0</v>
      </c>
      <c r="AD107" s="31">
        <f>SUM(AE107:AH107)</f>
        <v>0</v>
      </c>
      <c r="AE107" s="34">
        <v>0</v>
      </c>
      <c r="AF107" s="34">
        <v>0</v>
      </c>
      <c r="AG107" s="34">
        <v>0</v>
      </c>
      <c r="AH107" s="34">
        <v>0</v>
      </c>
      <c r="AI107" s="31">
        <f>SUM(AJ107:AM107)</f>
        <v>0</v>
      </c>
      <c r="AJ107" s="34">
        <v>0</v>
      </c>
      <c r="AK107" s="34">
        <v>0</v>
      </c>
      <c r="AL107" s="34">
        <v>0</v>
      </c>
      <c r="AM107" s="34">
        <v>0</v>
      </c>
      <c r="AN107" s="31">
        <f>SUM(AO107:AR107)</f>
        <v>0</v>
      </c>
      <c r="AO107" s="34">
        <v>0</v>
      </c>
      <c r="AP107" s="34">
        <v>0</v>
      </c>
      <c r="AQ107" s="34">
        <v>0</v>
      </c>
      <c r="AR107" s="34">
        <v>0</v>
      </c>
      <c r="AS107" s="31">
        <f>SUM(AT107:AW107)</f>
        <v>0</v>
      </c>
      <c r="AT107" s="34">
        <v>0</v>
      </c>
      <c r="AU107" s="34">
        <v>0</v>
      </c>
      <c r="AV107" s="34">
        <v>0</v>
      </c>
      <c r="AW107" s="34">
        <v>0</v>
      </c>
      <c r="AX107" s="31">
        <f>SUM(AY107:BB107)</f>
        <v>0</v>
      </c>
      <c r="AY107" s="34">
        <v>0</v>
      </c>
      <c r="AZ107" s="34">
        <v>0</v>
      </c>
      <c r="BA107" s="34">
        <v>0</v>
      </c>
      <c r="BB107" s="34">
        <v>0</v>
      </c>
      <c r="BC107" s="31">
        <f>SUM(BD107:BG107)</f>
        <v>0</v>
      </c>
      <c r="BD107" s="34">
        <v>0</v>
      </c>
      <c r="BE107" s="34">
        <v>0</v>
      </c>
      <c r="BF107" s="34">
        <v>0</v>
      </c>
      <c r="BG107" s="34">
        <v>0</v>
      </c>
      <c r="BH107" s="31">
        <f>SUM(BI107:BL107)</f>
        <v>0</v>
      </c>
      <c r="BI107" s="34">
        <v>0</v>
      </c>
      <c r="BJ107" s="34">
        <v>0</v>
      </c>
      <c r="BK107" s="34">
        <v>0</v>
      </c>
      <c r="BL107" s="34">
        <v>0</v>
      </c>
    </row>
    <row r="108" spans="1:64" ht="33" x14ac:dyDescent="0.25">
      <c r="A108" s="26" t="s">
        <v>110</v>
      </c>
      <c r="B108" s="27" t="s">
        <v>66</v>
      </c>
      <c r="C108" s="28" t="s">
        <v>24</v>
      </c>
      <c r="D108" s="28" t="s">
        <v>38</v>
      </c>
      <c r="E108" s="29">
        <f t="shared" ref="E108:E110" si="683">J108+O108+T108+Y108+AD108+AI108+AN108+AS108+AX108</f>
        <v>65</v>
      </c>
      <c r="F108" s="29">
        <f t="shared" ref="F108:F110" si="684">K108+P108+U108+Z108+AE108+AJ108+AO108+AT108+AY108</f>
        <v>0</v>
      </c>
      <c r="G108" s="29">
        <f t="shared" ref="G108:G110" si="685">L108+Q108+V108+AA108+AF108+AK108+AP108+AU108+AZ108</f>
        <v>0</v>
      </c>
      <c r="H108" s="29">
        <f t="shared" ref="H108:H110" si="686">M108+R108+W108+AB108+AG108+AL108+AQ108+AV108+BA108</f>
        <v>65</v>
      </c>
      <c r="I108" s="29">
        <f t="shared" ref="I108:I110" si="687">N108+S108+X108+AC108+AH108+AM108+AR108+AW108+BB108</f>
        <v>0</v>
      </c>
      <c r="J108" s="30">
        <f>M108</f>
        <v>65</v>
      </c>
      <c r="K108" s="34">
        <v>0</v>
      </c>
      <c r="L108" s="34">
        <v>0</v>
      </c>
      <c r="M108" s="30">
        <v>65</v>
      </c>
      <c r="N108" s="34">
        <v>0</v>
      </c>
      <c r="O108" s="31">
        <f t="shared" ref="O108:O109" si="688">SUM(P108:S108)</f>
        <v>0</v>
      </c>
      <c r="P108" s="34">
        <v>0</v>
      </c>
      <c r="Q108" s="34">
        <v>0</v>
      </c>
      <c r="R108" s="34">
        <v>0</v>
      </c>
      <c r="S108" s="34">
        <v>0</v>
      </c>
      <c r="T108" s="31">
        <f t="shared" ref="T108:T109" si="689">SUM(U108:X108)</f>
        <v>0</v>
      </c>
      <c r="U108" s="34">
        <v>0</v>
      </c>
      <c r="V108" s="34">
        <v>0</v>
      </c>
      <c r="W108" s="34">
        <v>0</v>
      </c>
      <c r="X108" s="34">
        <v>0</v>
      </c>
      <c r="Y108" s="31">
        <f t="shared" ref="Y108:Y109" si="690">SUM(Z108:AC108)</f>
        <v>0</v>
      </c>
      <c r="Z108" s="34">
        <v>0</v>
      </c>
      <c r="AA108" s="34">
        <v>0</v>
      </c>
      <c r="AB108" s="34">
        <v>0</v>
      </c>
      <c r="AC108" s="34">
        <v>0</v>
      </c>
      <c r="AD108" s="31">
        <f t="shared" ref="AD108:AD109" si="691">SUM(AE108:AH108)</f>
        <v>0</v>
      </c>
      <c r="AE108" s="34">
        <v>0</v>
      </c>
      <c r="AF108" s="34">
        <v>0</v>
      </c>
      <c r="AG108" s="34">
        <v>0</v>
      </c>
      <c r="AH108" s="34">
        <v>0</v>
      </c>
      <c r="AI108" s="31">
        <f t="shared" ref="AI108:AI109" si="692">SUM(AJ108:AM108)</f>
        <v>0</v>
      </c>
      <c r="AJ108" s="34">
        <v>0</v>
      </c>
      <c r="AK108" s="34">
        <v>0</v>
      </c>
      <c r="AL108" s="34">
        <v>0</v>
      </c>
      <c r="AM108" s="34">
        <v>0</v>
      </c>
      <c r="AN108" s="31">
        <f t="shared" ref="AN108:AN109" si="693">SUM(AO108:AR108)</f>
        <v>0</v>
      </c>
      <c r="AO108" s="34">
        <v>0</v>
      </c>
      <c r="AP108" s="34">
        <v>0</v>
      </c>
      <c r="AQ108" s="34">
        <v>0</v>
      </c>
      <c r="AR108" s="34">
        <v>0</v>
      </c>
      <c r="AS108" s="31">
        <f t="shared" ref="AS108:AS109" si="694">SUM(AT108:AW108)</f>
        <v>0</v>
      </c>
      <c r="AT108" s="34">
        <v>0</v>
      </c>
      <c r="AU108" s="34">
        <v>0</v>
      </c>
      <c r="AV108" s="34">
        <v>0</v>
      </c>
      <c r="AW108" s="34">
        <v>0</v>
      </c>
      <c r="AX108" s="31">
        <f t="shared" ref="AX108:AX109" si="695">SUM(AY108:BB108)</f>
        <v>0</v>
      </c>
      <c r="AY108" s="34">
        <v>0</v>
      </c>
      <c r="AZ108" s="34">
        <v>0</v>
      </c>
      <c r="BA108" s="34">
        <v>0</v>
      </c>
      <c r="BB108" s="34">
        <v>0</v>
      </c>
      <c r="BC108" s="31">
        <f t="shared" ref="BC108:BC109" si="696">SUM(BD108:BG108)</f>
        <v>0</v>
      </c>
      <c r="BD108" s="34">
        <v>0</v>
      </c>
      <c r="BE108" s="34">
        <v>0</v>
      </c>
      <c r="BF108" s="34">
        <v>0</v>
      </c>
      <c r="BG108" s="34">
        <v>0</v>
      </c>
      <c r="BH108" s="31">
        <f t="shared" ref="BH108:BH109" si="697">SUM(BI108:BL108)</f>
        <v>0</v>
      </c>
      <c r="BI108" s="34">
        <v>0</v>
      </c>
      <c r="BJ108" s="34">
        <v>0</v>
      </c>
      <c r="BK108" s="34">
        <v>0</v>
      </c>
      <c r="BL108" s="34">
        <v>0</v>
      </c>
    </row>
    <row r="109" spans="1:64" ht="33" x14ac:dyDescent="0.25">
      <c r="A109" s="26" t="s">
        <v>111</v>
      </c>
      <c r="B109" s="27" t="s">
        <v>77</v>
      </c>
      <c r="C109" s="28" t="s">
        <v>24</v>
      </c>
      <c r="D109" s="28" t="s">
        <v>38</v>
      </c>
      <c r="E109" s="29">
        <f t="shared" si="683"/>
        <v>562.70000000000005</v>
      </c>
      <c r="F109" s="29">
        <f t="shared" si="684"/>
        <v>0</v>
      </c>
      <c r="G109" s="29">
        <f t="shared" si="685"/>
        <v>0</v>
      </c>
      <c r="H109" s="29">
        <f t="shared" si="686"/>
        <v>562.70000000000005</v>
      </c>
      <c r="I109" s="29">
        <f t="shared" si="687"/>
        <v>0</v>
      </c>
      <c r="J109" s="30">
        <f>M109</f>
        <v>562.70000000000005</v>
      </c>
      <c r="K109" s="34">
        <v>0</v>
      </c>
      <c r="L109" s="34">
        <v>0</v>
      </c>
      <c r="M109" s="30">
        <v>562.70000000000005</v>
      </c>
      <c r="N109" s="34">
        <v>0</v>
      </c>
      <c r="O109" s="31">
        <f t="shared" si="688"/>
        <v>0</v>
      </c>
      <c r="P109" s="34">
        <v>0</v>
      </c>
      <c r="Q109" s="34">
        <v>0</v>
      </c>
      <c r="R109" s="34">
        <v>0</v>
      </c>
      <c r="S109" s="34">
        <v>0</v>
      </c>
      <c r="T109" s="31">
        <f t="shared" si="689"/>
        <v>0</v>
      </c>
      <c r="U109" s="34">
        <v>0</v>
      </c>
      <c r="V109" s="34">
        <v>0</v>
      </c>
      <c r="W109" s="34">
        <v>0</v>
      </c>
      <c r="X109" s="34">
        <v>0</v>
      </c>
      <c r="Y109" s="31">
        <f t="shared" si="690"/>
        <v>0</v>
      </c>
      <c r="Z109" s="34">
        <v>0</v>
      </c>
      <c r="AA109" s="34">
        <v>0</v>
      </c>
      <c r="AB109" s="34">
        <v>0</v>
      </c>
      <c r="AC109" s="34">
        <v>0</v>
      </c>
      <c r="AD109" s="31">
        <f t="shared" si="691"/>
        <v>0</v>
      </c>
      <c r="AE109" s="34">
        <v>0</v>
      </c>
      <c r="AF109" s="34">
        <v>0</v>
      </c>
      <c r="AG109" s="34">
        <v>0</v>
      </c>
      <c r="AH109" s="34">
        <v>0</v>
      </c>
      <c r="AI109" s="31">
        <f t="shared" si="692"/>
        <v>0</v>
      </c>
      <c r="AJ109" s="34">
        <v>0</v>
      </c>
      <c r="AK109" s="34">
        <v>0</v>
      </c>
      <c r="AL109" s="34">
        <v>0</v>
      </c>
      <c r="AM109" s="34">
        <v>0</v>
      </c>
      <c r="AN109" s="31">
        <f t="shared" si="693"/>
        <v>0</v>
      </c>
      <c r="AO109" s="34">
        <v>0</v>
      </c>
      <c r="AP109" s="34">
        <v>0</v>
      </c>
      <c r="AQ109" s="34">
        <v>0</v>
      </c>
      <c r="AR109" s="34">
        <v>0</v>
      </c>
      <c r="AS109" s="31">
        <f t="shared" si="694"/>
        <v>0</v>
      </c>
      <c r="AT109" s="34">
        <v>0</v>
      </c>
      <c r="AU109" s="34">
        <v>0</v>
      </c>
      <c r="AV109" s="34">
        <v>0</v>
      </c>
      <c r="AW109" s="34">
        <v>0</v>
      </c>
      <c r="AX109" s="31">
        <f t="shared" si="695"/>
        <v>0</v>
      </c>
      <c r="AY109" s="34">
        <v>0</v>
      </c>
      <c r="AZ109" s="34">
        <v>0</v>
      </c>
      <c r="BA109" s="34">
        <v>0</v>
      </c>
      <c r="BB109" s="34">
        <v>0</v>
      </c>
      <c r="BC109" s="31">
        <f t="shared" si="696"/>
        <v>0</v>
      </c>
      <c r="BD109" s="34">
        <v>0</v>
      </c>
      <c r="BE109" s="34">
        <v>0</v>
      </c>
      <c r="BF109" s="34">
        <v>0</v>
      </c>
      <c r="BG109" s="34">
        <v>0</v>
      </c>
      <c r="BH109" s="31">
        <f t="shared" si="697"/>
        <v>0</v>
      </c>
      <c r="BI109" s="34">
        <v>0</v>
      </c>
      <c r="BJ109" s="34">
        <v>0</v>
      </c>
      <c r="BK109" s="34">
        <v>0</v>
      </c>
      <c r="BL109" s="34">
        <v>0</v>
      </c>
    </row>
    <row r="110" spans="1:64" ht="33" x14ac:dyDescent="0.25">
      <c r="A110" s="26" t="s">
        <v>112</v>
      </c>
      <c r="B110" s="27" t="s">
        <v>82</v>
      </c>
      <c r="C110" s="28" t="s">
        <v>24</v>
      </c>
      <c r="D110" s="28" t="s">
        <v>38</v>
      </c>
      <c r="E110" s="29">
        <f t="shared" si="683"/>
        <v>320.39999999999998</v>
      </c>
      <c r="F110" s="29">
        <f t="shared" si="684"/>
        <v>0</v>
      </c>
      <c r="G110" s="29">
        <f t="shared" si="685"/>
        <v>0</v>
      </c>
      <c r="H110" s="29">
        <f t="shared" si="686"/>
        <v>320.39999999999998</v>
      </c>
      <c r="I110" s="29">
        <f t="shared" si="687"/>
        <v>0</v>
      </c>
      <c r="J110" s="30">
        <f>M110</f>
        <v>320.39999999999998</v>
      </c>
      <c r="K110" s="34">
        <v>0</v>
      </c>
      <c r="L110" s="34">
        <v>0</v>
      </c>
      <c r="M110" s="30">
        <v>320.39999999999998</v>
      </c>
      <c r="N110" s="34">
        <v>0</v>
      </c>
      <c r="O110" s="31">
        <f>SUM(P110:S110)</f>
        <v>0</v>
      </c>
      <c r="P110" s="33">
        <f>P111+P116</f>
        <v>0</v>
      </c>
      <c r="Q110" s="33">
        <f>Q111+Q116</f>
        <v>0</v>
      </c>
      <c r="R110" s="33">
        <v>0</v>
      </c>
      <c r="S110" s="33">
        <v>0</v>
      </c>
      <c r="T110" s="31">
        <f>SUM(U110:X110)</f>
        <v>0</v>
      </c>
      <c r="U110" s="33">
        <f>U111+U116</f>
        <v>0</v>
      </c>
      <c r="V110" s="33">
        <v>0</v>
      </c>
      <c r="W110" s="31">
        <v>0</v>
      </c>
      <c r="X110" s="33">
        <v>0</v>
      </c>
      <c r="Y110" s="31">
        <f>SUM(Z110:AC110)</f>
        <v>0</v>
      </c>
      <c r="Z110" s="33">
        <f>Z111+Z116</f>
        <v>0</v>
      </c>
      <c r="AA110" s="34">
        <v>0</v>
      </c>
      <c r="AB110" s="34">
        <v>0</v>
      </c>
      <c r="AC110" s="34">
        <v>0</v>
      </c>
      <c r="AD110" s="31">
        <f>SUM(AE110:AH110)</f>
        <v>0</v>
      </c>
      <c r="AE110" s="33">
        <f>AE111+AE116</f>
        <v>0</v>
      </c>
      <c r="AF110" s="34">
        <v>0</v>
      </c>
      <c r="AG110" s="34">
        <v>0</v>
      </c>
      <c r="AH110" s="34">
        <v>0</v>
      </c>
      <c r="AI110" s="31">
        <f>SUM(AJ110:AM110)</f>
        <v>0</v>
      </c>
      <c r="AJ110" s="33">
        <f>AJ111+AJ116</f>
        <v>0</v>
      </c>
      <c r="AK110" s="33">
        <f>AK111+AK116</f>
        <v>0</v>
      </c>
      <c r="AL110" s="33">
        <v>0</v>
      </c>
      <c r="AM110" s="31">
        <v>0</v>
      </c>
      <c r="AN110" s="31">
        <f>SUM(AO110:AR110)</f>
        <v>0</v>
      </c>
      <c r="AO110" s="33">
        <f>AO111+AO116</f>
        <v>0</v>
      </c>
      <c r="AP110" s="33">
        <f>AP111+AP116</f>
        <v>0</v>
      </c>
      <c r="AQ110" s="33">
        <v>0</v>
      </c>
      <c r="AR110" s="33">
        <f>AR111+AR116</f>
        <v>0</v>
      </c>
      <c r="AS110" s="31">
        <f>SUM(AT110:AW110)</f>
        <v>0</v>
      </c>
      <c r="AT110" s="33">
        <f>AT111+AT116</f>
        <v>0</v>
      </c>
      <c r="AU110" s="33">
        <f>AU111+AU116</f>
        <v>0</v>
      </c>
      <c r="AV110" s="31"/>
      <c r="AW110" s="33">
        <f>AW111+AW116</f>
        <v>0</v>
      </c>
      <c r="AX110" s="31">
        <f>SUM(AY110:BB110)</f>
        <v>0</v>
      </c>
      <c r="AY110" s="33">
        <f>AY111+AY116</f>
        <v>0</v>
      </c>
      <c r="AZ110" s="33">
        <f>AZ111+AZ116</f>
        <v>0</v>
      </c>
      <c r="BA110" s="33">
        <f>BA111+BA116</f>
        <v>0</v>
      </c>
      <c r="BB110" s="33">
        <f>BB111+BB116</f>
        <v>0</v>
      </c>
      <c r="BC110" s="31">
        <f>SUM(BD110:BG110)</f>
        <v>0</v>
      </c>
      <c r="BD110" s="33">
        <f>BD111+BD116</f>
        <v>0</v>
      </c>
      <c r="BE110" s="33">
        <f>BE111+BE116</f>
        <v>0</v>
      </c>
      <c r="BF110" s="33">
        <f>BF111+BF116</f>
        <v>0</v>
      </c>
      <c r="BG110" s="33">
        <f>BG111+BG116</f>
        <v>0</v>
      </c>
      <c r="BH110" s="31">
        <f>SUM(BI110:BL110)</f>
        <v>0</v>
      </c>
      <c r="BI110" s="33">
        <f>BI111+BI116</f>
        <v>0</v>
      </c>
      <c r="BJ110" s="33">
        <f>BJ111+BJ116</f>
        <v>0</v>
      </c>
      <c r="BK110" s="33">
        <f>BK111+BK116</f>
        <v>0</v>
      </c>
      <c r="BL110" s="33">
        <f>BL111+BL116</f>
        <v>0</v>
      </c>
    </row>
    <row r="111" spans="1:64" ht="31.5" customHeight="1" x14ac:dyDescent="0.25">
      <c r="A111" s="26" t="s">
        <v>115</v>
      </c>
      <c r="B111" s="99" t="s">
        <v>114</v>
      </c>
      <c r="C111" s="99"/>
      <c r="D111" s="99"/>
      <c r="E111" s="33">
        <f>SUM(E112:E115)</f>
        <v>5068.2</v>
      </c>
      <c r="F111" s="33">
        <f t="shared" ref="F111:BL111" si="698">SUM(F112:F115)</f>
        <v>0</v>
      </c>
      <c r="G111" s="33">
        <f t="shared" si="698"/>
        <v>0</v>
      </c>
      <c r="H111" s="33">
        <f t="shared" si="698"/>
        <v>5068.2</v>
      </c>
      <c r="I111" s="33">
        <f t="shared" si="698"/>
        <v>0</v>
      </c>
      <c r="J111" s="33">
        <f t="shared" si="698"/>
        <v>2771.5</v>
      </c>
      <c r="K111" s="33">
        <f t="shared" si="698"/>
        <v>0</v>
      </c>
      <c r="L111" s="33">
        <f t="shared" si="698"/>
        <v>0</v>
      </c>
      <c r="M111" s="33">
        <f t="shared" si="698"/>
        <v>2771.5</v>
      </c>
      <c r="N111" s="33">
        <f t="shared" si="698"/>
        <v>0</v>
      </c>
      <c r="O111" s="33">
        <f t="shared" si="698"/>
        <v>0</v>
      </c>
      <c r="P111" s="33">
        <f t="shared" si="698"/>
        <v>0</v>
      </c>
      <c r="Q111" s="33">
        <f t="shared" si="698"/>
        <v>0</v>
      </c>
      <c r="R111" s="33">
        <f t="shared" si="698"/>
        <v>0</v>
      </c>
      <c r="S111" s="33">
        <f t="shared" si="698"/>
        <v>0</v>
      </c>
      <c r="T111" s="33">
        <f t="shared" si="698"/>
        <v>0</v>
      </c>
      <c r="U111" s="33">
        <f t="shared" si="698"/>
        <v>0</v>
      </c>
      <c r="V111" s="33">
        <f t="shared" si="698"/>
        <v>0</v>
      </c>
      <c r="W111" s="33">
        <f t="shared" si="698"/>
        <v>0</v>
      </c>
      <c r="X111" s="33">
        <f t="shared" si="698"/>
        <v>0</v>
      </c>
      <c r="Y111" s="33">
        <f t="shared" si="698"/>
        <v>1924.2</v>
      </c>
      <c r="Z111" s="33">
        <f t="shared" si="698"/>
        <v>0</v>
      </c>
      <c r="AA111" s="33">
        <f t="shared" si="698"/>
        <v>0</v>
      </c>
      <c r="AB111" s="33">
        <f t="shared" si="698"/>
        <v>1924.2</v>
      </c>
      <c r="AC111" s="33">
        <f t="shared" si="698"/>
        <v>0</v>
      </c>
      <c r="AD111" s="33">
        <f t="shared" si="698"/>
        <v>0</v>
      </c>
      <c r="AE111" s="33">
        <f t="shared" si="698"/>
        <v>0</v>
      </c>
      <c r="AF111" s="33">
        <f t="shared" si="698"/>
        <v>0</v>
      </c>
      <c r="AG111" s="33">
        <f t="shared" si="698"/>
        <v>0</v>
      </c>
      <c r="AH111" s="33">
        <f t="shared" si="698"/>
        <v>0</v>
      </c>
      <c r="AI111" s="33">
        <f t="shared" si="698"/>
        <v>372.5</v>
      </c>
      <c r="AJ111" s="33">
        <f t="shared" si="698"/>
        <v>0</v>
      </c>
      <c r="AK111" s="33">
        <f t="shared" si="698"/>
        <v>0</v>
      </c>
      <c r="AL111" s="33">
        <f t="shared" si="698"/>
        <v>372.5</v>
      </c>
      <c r="AM111" s="33">
        <f t="shared" si="698"/>
        <v>0</v>
      </c>
      <c r="AN111" s="33">
        <f>SUM(AN112:AN115)</f>
        <v>0</v>
      </c>
      <c r="AO111" s="33">
        <f t="shared" si="698"/>
        <v>0</v>
      </c>
      <c r="AP111" s="33">
        <f t="shared" si="698"/>
        <v>0</v>
      </c>
      <c r="AQ111" s="33">
        <f t="shared" si="698"/>
        <v>0</v>
      </c>
      <c r="AR111" s="33">
        <f t="shared" si="698"/>
        <v>0</v>
      </c>
      <c r="AS111" s="33">
        <f t="shared" si="698"/>
        <v>0</v>
      </c>
      <c r="AT111" s="33">
        <f t="shared" si="698"/>
        <v>0</v>
      </c>
      <c r="AU111" s="33">
        <f t="shared" si="698"/>
        <v>0</v>
      </c>
      <c r="AV111" s="33">
        <f>SUM(AV112:AV115)</f>
        <v>0</v>
      </c>
      <c r="AW111" s="33">
        <f t="shared" si="698"/>
        <v>0</v>
      </c>
      <c r="AX111" s="33">
        <f t="shared" si="698"/>
        <v>0</v>
      </c>
      <c r="AY111" s="33">
        <f t="shared" si="698"/>
        <v>0</v>
      </c>
      <c r="AZ111" s="33">
        <f t="shared" si="698"/>
        <v>0</v>
      </c>
      <c r="BA111" s="33">
        <f t="shared" si="698"/>
        <v>0</v>
      </c>
      <c r="BB111" s="33">
        <f t="shared" si="698"/>
        <v>0</v>
      </c>
      <c r="BC111" s="33">
        <f t="shared" si="698"/>
        <v>0</v>
      </c>
      <c r="BD111" s="33">
        <f t="shared" si="698"/>
        <v>0</v>
      </c>
      <c r="BE111" s="33">
        <f t="shared" si="698"/>
        <v>0</v>
      </c>
      <c r="BF111" s="33">
        <f t="shared" si="698"/>
        <v>0</v>
      </c>
      <c r="BG111" s="33">
        <f t="shared" si="698"/>
        <v>0</v>
      </c>
      <c r="BH111" s="33">
        <f t="shared" si="698"/>
        <v>0</v>
      </c>
      <c r="BI111" s="33">
        <f t="shared" si="698"/>
        <v>0</v>
      </c>
      <c r="BJ111" s="33">
        <f t="shared" si="698"/>
        <v>0</v>
      </c>
      <c r="BK111" s="33">
        <f t="shared" si="698"/>
        <v>0</v>
      </c>
      <c r="BL111" s="33">
        <f t="shared" si="698"/>
        <v>0</v>
      </c>
    </row>
    <row r="112" spans="1:64" ht="66" x14ac:dyDescent="0.25">
      <c r="A112" s="26" t="s">
        <v>199</v>
      </c>
      <c r="B112" s="27" t="s">
        <v>78</v>
      </c>
      <c r="C112" s="28" t="s">
        <v>24</v>
      </c>
      <c r="D112" s="28" t="s">
        <v>351</v>
      </c>
      <c r="E112" s="29">
        <f t="shared" ref="E112" si="699">J112+O112+T112+Y112+AD112+AI112+AN112+AS112+AX112</f>
        <v>1073.2</v>
      </c>
      <c r="F112" s="29">
        <f t="shared" ref="F112" si="700">K112+P112+U112+Z112+AE112+AJ112+AO112+AT112+AY112</f>
        <v>0</v>
      </c>
      <c r="G112" s="29">
        <f t="shared" ref="G112" si="701">L112+Q112+V112+AA112+AF112+AK112+AP112+AU112+AZ112</f>
        <v>0</v>
      </c>
      <c r="H112" s="29">
        <f t="shared" ref="H112" si="702">M112+R112+W112+AB112+AG112+AL112+AQ112+AV112+BA112</f>
        <v>1073.2</v>
      </c>
      <c r="I112" s="29">
        <f t="shared" ref="I112" si="703">N112+S112+X112+AC112+AH112+AM112+AR112+AW112+BB112</f>
        <v>0</v>
      </c>
      <c r="J112" s="30">
        <f>M112</f>
        <v>700.7</v>
      </c>
      <c r="K112" s="34">
        <v>0</v>
      </c>
      <c r="L112" s="34">
        <v>0</v>
      </c>
      <c r="M112" s="30">
        <v>700.7</v>
      </c>
      <c r="N112" s="34">
        <v>0</v>
      </c>
      <c r="O112" s="31">
        <f t="shared" ref="O112:O113" si="704">SUM(P112:S112)</f>
        <v>0</v>
      </c>
      <c r="P112" s="34">
        <v>0</v>
      </c>
      <c r="Q112" s="34">
        <v>0</v>
      </c>
      <c r="R112" s="34">
        <v>0</v>
      </c>
      <c r="S112" s="34">
        <v>0</v>
      </c>
      <c r="T112" s="31">
        <f t="shared" ref="T112:T113" si="705">SUM(U112:X112)</f>
        <v>0</v>
      </c>
      <c r="U112" s="34">
        <v>0</v>
      </c>
      <c r="V112" s="34">
        <v>0</v>
      </c>
      <c r="W112" s="34">
        <v>0</v>
      </c>
      <c r="X112" s="34">
        <v>0</v>
      </c>
      <c r="Y112" s="31">
        <f t="shared" ref="Y112:Y113" si="706">SUM(Z112:AC112)</f>
        <v>0</v>
      </c>
      <c r="Z112" s="34">
        <v>0</v>
      </c>
      <c r="AA112" s="34">
        <v>0</v>
      </c>
      <c r="AB112" s="34">
        <v>0</v>
      </c>
      <c r="AC112" s="34">
        <v>0</v>
      </c>
      <c r="AD112" s="31">
        <f t="shared" ref="AD112:AD113" si="707">SUM(AE112:AH112)</f>
        <v>0</v>
      </c>
      <c r="AE112" s="34">
        <v>0</v>
      </c>
      <c r="AF112" s="34">
        <v>0</v>
      </c>
      <c r="AG112" s="35">
        <f>372.5-372.5</f>
        <v>0</v>
      </c>
      <c r="AH112" s="34">
        <v>0</v>
      </c>
      <c r="AI112" s="31">
        <f t="shared" ref="AI112:AI113" si="708">SUM(AJ112:AM112)</f>
        <v>372.5</v>
      </c>
      <c r="AJ112" s="34">
        <v>0</v>
      </c>
      <c r="AK112" s="34">
        <v>0</v>
      </c>
      <c r="AL112" s="35">
        <v>372.5</v>
      </c>
      <c r="AM112" s="34">
        <v>0</v>
      </c>
      <c r="AN112" s="31">
        <f t="shared" ref="AN112:AN113" si="709">SUM(AO112:AR112)</f>
        <v>0</v>
      </c>
      <c r="AO112" s="34">
        <v>0</v>
      </c>
      <c r="AP112" s="34">
        <v>0</v>
      </c>
      <c r="AQ112" s="34">
        <v>0</v>
      </c>
      <c r="AR112" s="34">
        <v>0</v>
      </c>
      <c r="AS112" s="31">
        <f t="shared" ref="AS112:AS113" si="710">SUM(AT112:AW112)</f>
        <v>0</v>
      </c>
      <c r="AT112" s="34">
        <v>0</v>
      </c>
      <c r="AU112" s="34">
        <v>0</v>
      </c>
      <c r="AV112" s="34">
        <v>0</v>
      </c>
      <c r="AW112" s="34">
        <v>0</v>
      </c>
      <c r="AX112" s="31">
        <f t="shared" ref="AX112:AX113" si="711">SUM(AY112:BB112)</f>
        <v>0</v>
      </c>
      <c r="AY112" s="34">
        <v>0</v>
      </c>
      <c r="AZ112" s="34">
        <v>0</v>
      </c>
      <c r="BA112" s="34">
        <v>0</v>
      </c>
      <c r="BB112" s="34">
        <v>0</v>
      </c>
      <c r="BC112" s="31">
        <f t="shared" ref="BC112:BC113" si="712">SUM(BD112:BG112)</f>
        <v>0</v>
      </c>
      <c r="BD112" s="34">
        <v>0</v>
      </c>
      <c r="BE112" s="34">
        <v>0</v>
      </c>
      <c r="BF112" s="34">
        <v>0</v>
      </c>
      <c r="BG112" s="34">
        <v>0</v>
      </c>
      <c r="BH112" s="31">
        <f t="shared" ref="BH112:BH113" si="713">SUM(BI112:BL112)</f>
        <v>0</v>
      </c>
      <c r="BI112" s="34">
        <v>0</v>
      </c>
      <c r="BJ112" s="34">
        <v>0</v>
      </c>
      <c r="BK112" s="34">
        <v>0</v>
      </c>
      <c r="BL112" s="34">
        <v>0</v>
      </c>
    </row>
    <row r="113" spans="1:64" ht="33" x14ac:dyDescent="0.25">
      <c r="A113" s="26" t="s">
        <v>116</v>
      </c>
      <c r="B113" s="27" t="s">
        <v>97</v>
      </c>
      <c r="C113" s="28" t="s">
        <v>24</v>
      </c>
      <c r="D113" s="28" t="s">
        <v>24</v>
      </c>
      <c r="E113" s="29">
        <f t="shared" ref="E113" si="714">J113+O113+T113+Y113+AD113+AI113+AN113+AS113+AX113</f>
        <v>1476.8</v>
      </c>
      <c r="F113" s="29">
        <f t="shared" ref="F113" si="715">K113+P113+U113+Z113+AE113+AJ113+AO113+AT113+AY113</f>
        <v>0</v>
      </c>
      <c r="G113" s="29">
        <f t="shared" ref="G113" si="716">L113+Q113+V113+AA113+AF113+AK113+AP113+AU113+AZ113</f>
        <v>0</v>
      </c>
      <c r="H113" s="29">
        <f t="shared" ref="H113" si="717">M113+R113+W113+AB113+AG113+AL113+AQ113+AV113+BA113</f>
        <v>1476.8</v>
      </c>
      <c r="I113" s="29">
        <f t="shared" ref="I113" si="718">N113+S113+X113+AC113+AH113+AM113+AR113+AW113+BB113</f>
        <v>0</v>
      </c>
      <c r="J113" s="30">
        <f>M113</f>
        <v>1476.8</v>
      </c>
      <c r="K113" s="34">
        <v>0</v>
      </c>
      <c r="L113" s="34">
        <v>0</v>
      </c>
      <c r="M113" s="30">
        <v>1476.8</v>
      </c>
      <c r="N113" s="34">
        <v>0</v>
      </c>
      <c r="O113" s="31">
        <f t="shared" si="704"/>
        <v>0</v>
      </c>
      <c r="P113" s="34">
        <v>0</v>
      </c>
      <c r="Q113" s="34">
        <v>0</v>
      </c>
      <c r="R113" s="34">
        <v>0</v>
      </c>
      <c r="S113" s="34">
        <v>0</v>
      </c>
      <c r="T113" s="31">
        <f t="shared" si="705"/>
        <v>0</v>
      </c>
      <c r="U113" s="34">
        <v>0</v>
      </c>
      <c r="V113" s="34">
        <v>0</v>
      </c>
      <c r="W113" s="34">
        <v>0</v>
      </c>
      <c r="X113" s="34">
        <v>0</v>
      </c>
      <c r="Y113" s="31">
        <f t="shared" si="706"/>
        <v>0</v>
      </c>
      <c r="Z113" s="34">
        <v>0</v>
      </c>
      <c r="AA113" s="34">
        <v>0</v>
      </c>
      <c r="AB113" s="34">
        <v>0</v>
      </c>
      <c r="AC113" s="34">
        <v>0</v>
      </c>
      <c r="AD113" s="31">
        <f t="shared" si="707"/>
        <v>0</v>
      </c>
      <c r="AE113" s="34">
        <v>0</v>
      </c>
      <c r="AF113" s="34">
        <v>0</v>
      </c>
      <c r="AG113" s="34">
        <v>0</v>
      </c>
      <c r="AH113" s="34">
        <v>0</v>
      </c>
      <c r="AI113" s="31">
        <f t="shared" si="708"/>
        <v>0</v>
      </c>
      <c r="AJ113" s="34">
        <v>0</v>
      </c>
      <c r="AK113" s="34">
        <v>0</v>
      </c>
      <c r="AL113" s="34">
        <v>0</v>
      </c>
      <c r="AM113" s="34">
        <v>0</v>
      </c>
      <c r="AN113" s="31">
        <f t="shared" si="709"/>
        <v>0</v>
      </c>
      <c r="AO113" s="34">
        <v>0</v>
      </c>
      <c r="AP113" s="34">
        <v>0</v>
      </c>
      <c r="AQ113" s="34">
        <v>0</v>
      </c>
      <c r="AR113" s="34">
        <v>0</v>
      </c>
      <c r="AS113" s="31">
        <f t="shared" si="710"/>
        <v>0</v>
      </c>
      <c r="AT113" s="34">
        <v>0</v>
      </c>
      <c r="AU113" s="34">
        <v>0</v>
      </c>
      <c r="AV113" s="34">
        <v>0</v>
      </c>
      <c r="AW113" s="34">
        <v>0</v>
      </c>
      <c r="AX113" s="31">
        <f t="shared" si="711"/>
        <v>0</v>
      </c>
      <c r="AY113" s="34">
        <v>0</v>
      </c>
      <c r="AZ113" s="34">
        <v>0</v>
      </c>
      <c r="BA113" s="34">
        <v>0</v>
      </c>
      <c r="BB113" s="34">
        <v>0</v>
      </c>
      <c r="BC113" s="31">
        <f t="shared" si="712"/>
        <v>0</v>
      </c>
      <c r="BD113" s="34">
        <v>0</v>
      </c>
      <c r="BE113" s="34">
        <v>0</v>
      </c>
      <c r="BF113" s="34">
        <v>0</v>
      </c>
      <c r="BG113" s="34">
        <v>0</v>
      </c>
      <c r="BH113" s="31">
        <f t="shared" si="713"/>
        <v>0</v>
      </c>
      <c r="BI113" s="34">
        <v>0</v>
      </c>
      <c r="BJ113" s="34">
        <v>0</v>
      </c>
      <c r="BK113" s="34">
        <v>0</v>
      </c>
      <c r="BL113" s="34">
        <v>0</v>
      </c>
    </row>
    <row r="114" spans="1:64" ht="33" x14ac:dyDescent="0.25">
      <c r="A114" s="26" t="s">
        <v>117</v>
      </c>
      <c r="B114" s="27" t="s">
        <v>77</v>
      </c>
      <c r="C114" s="28" t="s">
        <v>24</v>
      </c>
      <c r="D114" s="28" t="s">
        <v>38</v>
      </c>
      <c r="E114" s="29">
        <f t="shared" ref="E114:E115" si="719">J114+O114+T114+Y114+AD114+AI114+AN114+AS114+AX114</f>
        <v>594</v>
      </c>
      <c r="F114" s="29">
        <f t="shared" ref="F114:F115" si="720">K114+P114+U114+Z114+AE114+AJ114+AO114+AT114+AY114</f>
        <v>0</v>
      </c>
      <c r="G114" s="29">
        <f t="shared" ref="G114:G115" si="721">L114+Q114+V114+AA114+AF114+AK114+AP114+AU114+AZ114</f>
        <v>0</v>
      </c>
      <c r="H114" s="29">
        <f t="shared" ref="H114:H115" si="722">M114+R114+W114+AB114+AG114+AL114+AQ114+AV114+BA114</f>
        <v>594</v>
      </c>
      <c r="I114" s="29">
        <f t="shared" ref="I114:I115" si="723">N114+S114+X114+AC114+AH114+AM114+AR114+AW114+BB114</f>
        <v>0</v>
      </c>
      <c r="J114" s="30">
        <f>M114</f>
        <v>594</v>
      </c>
      <c r="K114" s="34">
        <v>0</v>
      </c>
      <c r="L114" s="34">
        <v>0</v>
      </c>
      <c r="M114" s="30">
        <v>594</v>
      </c>
      <c r="N114" s="34">
        <v>0</v>
      </c>
      <c r="O114" s="31">
        <f>SUM(P114:S114)</f>
        <v>0</v>
      </c>
      <c r="P114" s="33">
        <f t="shared" ref="P114:Q115" si="724">P116+P121</f>
        <v>0</v>
      </c>
      <c r="Q114" s="33">
        <f t="shared" si="724"/>
        <v>0</v>
      </c>
      <c r="R114" s="33">
        <v>0</v>
      </c>
      <c r="S114" s="33">
        <v>0</v>
      </c>
      <c r="T114" s="31">
        <f>SUM(U114:X114)</f>
        <v>0</v>
      </c>
      <c r="U114" s="33">
        <f t="shared" ref="U114:U115" si="725">U116+U121</f>
        <v>0</v>
      </c>
      <c r="V114" s="31">
        <v>0</v>
      </c>
      <c r="W114" s="31">
        <v>0</v>
      </c>
      <c r="X114" s="31">
        <v>0</v>
      </c>
      <c r="Y114" s="31">
        <f t="shared" ref="Y114:Y115" si="726">SUM(Z114:AC114)</f>
        <v>0</v>
      </c>
      <c r="Z114" s="34">
        <v>0</v>
      </c>
      <c r="AA114" s="34">
        <v>0</v>
      </c>
      <c r="AB114" s="34">
        <v>0</v>
      </c>
      <c r="AC114" s="34">
        <v>0</v>
      </c>
      <c r="AD114" s="31">
        <f t="shared" ref="AD114:AD115" si="727">SUM(AE114:AH114)</f>
        <v>0</v>
      </c>
      <c r="AE114" s="34">
        <v>0</v>
      </c>
      <c r="AF114" s="34">
        <v>0</v>
      </c>
      <c r="AG114" s="34">
        <v>0</v>
      </c>
      <c r="AH114" s="34">
        <v>0</v>
      </c>
      <c r="AI114" s="31">
        <f>SUM(AJ114:AM114)</f>
        <v>0</v>
      </c>
      <c r="AJ114" s="33">
        <f t="shared" ref="AJ114:AM115" si="728">AJ116+AJ121</f>
        <v>0</v>
      </c>
      <c r="AK114" s="33">
        <f t="shared" si="728"/>
        <v>0</v>
      </c>
      <c r="AL114" s="33">
        <v>0</v>
      </c>
      <c r="AM114" s="31">
        <v>0</v>
      </c>
      <c r="AN114" s="31">
        <f>SUM(AO114:AR114)</f>
        <v>0</v>
      </c>
      <c r="AO114" s="33">
        <f t="shared" ref="AO114:AR115" si="729">AO116+AO121</f>
        <v>0</v>
      </c>
      <c r="AP114" s="33">
        <f t="shared" si="729"/>
        <v>0</v>
      </c>
      <c r="AQ114" s="33">
        <v>0</v>
      </c>
      <c r="AR114" s="33">
        <f t="shared" si="729"/>
        <v>0</v>
      </c>
      <c r="AS114" s="31">
        <f>SUM(AT114:AW114)</f>
        <v>0</v>
      </c>
      <c r="AT114" s="33">
        <f t="shared" ref="AT114:AW115" si="730">AT116+AT121</f>
        <v>0</v>
      </c>
      <c r="AU114" s="33">
        <f t="shared" si="730"/>
        <v>0</v>
      </c>
      <c r="AV114" s="31"/>
      <c r="AW114" s="33">
        <f t="shared" si="730"/>
        <v>0</v>
      </c>
      <c r="AX114" s="31">
        <f>SUM(AY114:BB114)</f>
        <v>0</v>
      </c>
      <c r="AY114" s="33">
        <f t="shared" ref="AY114:BB115" si="731">AY116+AY121</f>
        <v>0</v>
      </c>
      <c r="AZ114" s="33">
        <f t="shared" si="731"/>
        <v>0</v>
      </c>
      <c r="BA114" s="33">
        <f t="shared" si="731"/>
        <v>0</v>
      </c>
      <c r="BB114" s="33">
        <f t="shared" si="731"/>
        <v>0</v>
      </c>
      <c r="BC114" s="31">
        <f>SUM(BD114:BG114)</f>
        <v>0</v>
      </c>
      <c r="BD114" s="33">
        <f t="shared" ref="BD114:BG115" si="732">BD116+BD121</f>
        <v>0</v>
      </c>
      <c r="BE114" s="33">
        <f t="shared" si="732"/>
        <v>0</v>
      </c>
      <c r="BF114" s="33">
        <f t="shared" si="732"/>
        <v>0</v>
      </c>
      <c r="BG114" s="33">
        <f t="shared" si="732"/>
        <v>0</v>
      </c>
      <c r="BH114" s="31">
        <f>SUM(BI114:BL114)</f>
        <v>0</v>
      </c>
      <c r="BI114" s="33">
        <f t="shared" ref="BI114:BL115" si="733">BI116+BI121</f>
        <v>0</v>
      </c>
      <c r="BJ114" s="33">
        <f t="shared" si="733"/>
        <v>0</v>
      </c>
      <c r="BK114" s="33">
        <f t="shared" si="733"/>
        <v>0</v>
      </c>
      <c r="BL114" s="33">
        <f t="shared" si="733"/>
        <v>0</v>
      </c>
    </row>
    <row r="115" spans="1:64" ht="49.5" x14ac:dyDescent="0.25">
      <c r="A115" s="26" t="s">
        <v>315</v>
      </c>
      <c r="B115" s="27" t="s">
        <v>316</v>
      </c>
      <c r="C115" s="28" t="s">
        <v>24</v>
      </c>
      <c r="D115" s="28" t="s">
        <v>38</v>
      </c>
      <c r="E115" s="29">
        <f t="shared" si="719"/>
        <v>1924.2</v>
      </c>
      <c r="F115" s="29">
        <f t="shared" si="720"/>
        <v>0</v>
      </c>
      <c r="G115" s="29">
        <f t="shared" si="721"/>
        <v>0</v>
      </c>
      <c r="H115" s="29">
        <f t="shared" si="722"/>
        <v>1924.2</v>
      </c>
      <c r="I115" s="29">
        <f t="shared" si="723"/>
        <v>0</v>
      </c>
      <c r="J115" s="44">
        <f>M115</f>
        <v>0</v>
      </c>
      <c r="K115" s="34">
        <v>0</v>
      </c>
      <c r="L115" s="34">
        <v>0</v>
      </c>
      <c r="M115" s="44">
        <v>0</v>
      </c>
      <c r="N115" s="34">
        <v>0</v>
      </c>
      <c r="O115" s="31">
        <f>SUM(P115:S115)</f>
        <v>0</v>
      </c>
      <c r="P115" s="33">
        <f t="shared" si="724"/>
        <v>0</v>
      </c>
      <c r="Q115" s="33">
        <f t="shared" si="724"/>
        <v>0</v>
      </c>
      <c r="R115" s="33">
        <v>0</v>
      </c>
      <c r="S115" s="33">
        <v>0</v>
      </c>
      <c r="T115" s="31">
        <f>SUM(U115:X115)</f>
        <v>0</v>
      </c>
      <c r="U115" s="33">
        <f t="shared" si="725"/>
        <v>0</v>
      </c>
      <c r="V115" s="31">
        <v>0</v>
      </c>
      <c r="W115" s="31">
        <v>0</v>
      </c>
      <c r="X115" s="31">
        <v>0</v>
      </c>
      <c r="Y115" s="31">
        <f t="shared" si="726"/>
        <v>1924.2</v>
      </c>
      <c r="Z115" s="34">
        <v>0</v>
      </c>
      <c r="AA115" s="34">
        <v>0</v>
      </c>
      <c r="AB115" s="35">
        <v>1924.2</v>
      </c>
      <c r="AC115" s="34">
        <v>0</v>
      </c>
      <c r="AD115" s="31">
        <f t="shared" si="727"/>
        <v>0</v>
      </c>
      <c r="AE115" s="34">
        <v>0</v>
      </c>
      <c r="AF115" s="34">
        <v>0</v>
      </c>
      <c r="AG115" s="34">
        <v>0</v>
      </c>
      <c r="AH115" s="34">
        <v>0</v>
      </c>
      <c r="AI115" s="31">
        <f>SUM(AJ115:AM115)</f>
        <v>0</v>
      </c>
      <c r="AJ115" s="33">
        <f t="shared" si="728"/>
        <v>0</v>
      </c>
      <c r="AK115" s="33">
        <f t="shared" si="728"/>
        <v>0</v>
      </c>
      <c r="AL115" s="33">
        <f t="shared" si="728"/>
        <v>0</v>
      </c>
      <c r="AM115" s="33">
        <f t="shared" si="728"/>
        <v>0</v>
      </c>
      <c r="AN115" s="31">
        <f>SUM(AO115:AR115)</f>
        <v>0</v>
      </c>
      <c r="AO115" s="33">
        <f t="shared" si="729"/>
        <v>0</v>
      </c>
      <c r="AP115" s="33">
        <f t="shared" si="729"/>
        <v>0</v>
      </c>
      <c r="AQ115" s="33">
        <f t="shared" si="729"/>
        <v>0</v>
      </c>
      <c r="AR115" s="33">
        <f t="shared" si="729"/>
        <v>0</v>
      </c>
      <c r="AS115" s="31">
        <f>SUM(AT115:AW115)</f>
        <v>0</v>
      </c>
      <c r="AT115" s="33">
        <f t="shared" si="730"/>
        <v>0</v>
      </c>
      <c r="AU115" s="33">
        <f t="shared" si="730"/>
        <v>0</v>
      </c>
      <c r="AV115" s="33">
        <f t="shared" si="730"/>
        <v>0</v>
      </c>
      <c r="AW115" s="33">
        <f t="shared" si="730"/>
        <v>0</v>
      </c>
      <c r="AX115" s="31">
        <f>SUM(AY115:BB115)</f>
        <v>0</v>
      </c>
      <c r="AY115" s="33">
        <f t="shared" si="731"/>
        <v>0</v>
      </c>
      <c r="AZ115" s="33">
        <f t="shared" si="731"/>
        <v>0</v>
      </c>
      <c r="BA115" s="33">
        <f t="shared" si="731"/>
        <v>0</v>
      </c>
      <c r="BB115" s="33">
        <f t="shared" si="731"/>
        <v>0</v>
      </c>
      <c r="BC115" s="31">
        <f>SUM(BD115:BG115)</f>
        <v>0</v>
      </c>
      <c r="BD115" s="33">
        <f t="shared" si="732"/>
        <v>0</v>
      </c>
      <c r="BE115" s="33">
        <f t="shared" si="732"/>
        <v>0</v>
      </c>
      <c r="BF115" s="33">
        <f t="shared" si="732"/>
        <v>0</v>
      </c>
      <c r="BG115" s="33">
        <f t="shared" si="732"/>
        <v>0</v>
      </c>
      <c r="BH115" s="31">
        <f>SUM(BI115:BL115)</f>
        <v>0</v>
      </c>
      <c r="BI115" s="33">
        <f t="shared" si="733"/>
        <v>0</v>
      </c>
      <c r="BJ115" s="33">
        <f t="shared" si="733"/>
        <v>0</v>
      </c>
      <c r="BK115" s="33">
        <f t="shared" si="733"/>
        <v>0</v>
      </c>
      <c r="BL115" s="33">
        <f t="shared" si="733"/>
        <v>0</v>
      </c>
    </row>
    <row r="116" spans="1:64" ht="31.5" customHeight="1" x14ac:dyDescent="0.25">
      <c r="A116" s="26" t="s">
        <v>83</v>
      </c>
      <c r="B116" s="99" t="s">
        <v>118</v>
      </c>
      <c r="C116" s="99"/>
      <c r="D116" s="99"/>
      <c r="E116" s="33">
        <f t="shared" ref="E116:AJ116" si="734">SUM(E117:E156)</f>
        <v>368351.10000000003</v>
      </c>
      <c r="F116" s="33">
        <f t="shared" si="734"/>
        <v>0</v>
      </c>
      <c r="G116" s="33">
        <f t="shared" si="734"/>
        <v>47637.799999999996</v>
      </c>
      <c r="H116" s="33">
        <f t="shared" si="734"/>
        <v>319251.50000000006</v>
      </c>
      <c r="I116" s="33">
        <f t="shared" si="734"/>
        <v>1461.8</v>
      </c>
      <c r="J116" s="33">
        <f t="shared" si="734"/>
        <v>36127.5</v>
      </c>
      <c r="K116" s="33">
        <f t="shared" si="734"/>
        <v>0</v>
      </c>
      <c r="L116" s="33">
        <f t="shared" si="734"/>
        <v>0</v>
      </c>
      <c r="M116" s="33">
        <f t="shared" si="734"/>
        <v>36016.600000000006</v>
      </c>
      <c r="N116" s="33">
        <f t="shared" si="734"/>
        <v>110.89999999999999</v>
      </c>
      <c r="O116" s="33">
        <f t="shared" si="734"/>
        <v>37011.1</v>
      </c>
      <c r="P116" s="33">
        <f t="shared" si="734"/>
        <v>0</v>
      </c>
      <c r="Q116" s="33">
        <f t="shared" si="734"/>
        <v>0</v>
      </c>
      <c r="R116" s="33">
        <f t="shared" si="734"/>
        <v>36801.699999999997</v>
      </c>
      <c r="S116" s="33">
        <f t="shared" si="734"/>
        <v>209.39999999999998</v>
      </c>
      <c r="T116" s="33">
        <f t="shared" si="734"/>
        <v>67169.299999999988</v>
      </c>
      <c r="U116" s="33">
        <f t="shared" si="734"/>
        <v>0</v>
      </c>
      <c r="V116" s="33">
        <f t="shared" si="734"/>
        <v>40831.399999999994</v>
      </c>
      <c r="W116" s="33">
        <f t="shared" si="734"/>
        <v>26156.799999999999</v>
      </c>
      <c r="X116" s="33">
        <f t="shared" si="734"/>
        <v>181.10000000000002</v>
      </c>
      <c r="Y116" s="33">
        <f t="shared" si="734"/>
        <v>6246</v>
      </c>
      <c r="Z116" s="33">
        <f t="shared" si="734"/>
        <v>0</v>
      </c>
      <c r="AA116" s="33">
        <f t="shared" si="734"/>
        <v>0</v>
      </c>
      <c r="AB116" s="33">
        <f t="shared" si="734"/>
        <v>6246</v>
      </c>
      <c r="AC116" s="33">
        <f t="shared" si="734"/>
        <v>0</v>
      </c>
      <c r="AD116" s="33">
        <f t="shared" si="734"/>
        <v>71671.900000000009</v>
      </c>
      <c r="AE116" s="33">
        <f t="shared" si="734"/>
        <v>0</v>
      </c>
      <c r="AF116" s="33">
        <f t="shared" si="734"/>
        <v>6806.4</v>
      </c>
      <c r="AG116" s="33">
        <f t="shared" si="734"/>
        <v>64322.8</v>
      </c>
      <c r="AH116" s="33">
        <f t="shared" si="734"/>
        <v>542.69999999999993</v>
      </c>
      <c r="AI116" s="33">
        <f>SUM(AI117:AI156)</f>
        <v>50125.3</v>
      </c>
      <c r="AJ116" s="33">
        <f t="shared" si="734"/>
        <v>0</v>
      </c>
      <c r="AK116" s="33">
        <f t="shared" ref="AK116:BL116" si="735">SUM(AK117:AK156)</f>
        <v>0</v>
      </c>
      <c r="AL116" s="33">
        <f t="shared" si="735"/>
        <v>49707.600000000006</v>
      </c>
      <c r="AM116" s="33">
        <f t="shared" si="735"/>
        <v>417.7</v>
      </c>
      <c r="AN116" s="33">
        <f t="shared" si="735"/>
        <v>50000</v>
      </c>
      <c r="AO116" s="33">
        <f t="shared" si="735"/>
        <v>0</v>
      </c>
      <c r="AP116" s="33">
        <f t="shared" si="735"/>
        <v>0</v>
      </c>
      <c r="AQ116" s="33">
        <f t="shared" si="735"/>
        <v>50000</v>
      </c>
      <c r="AR116" s="33">
        <f t="shared" si="735"/>
        <v>0</v>
      </c>
      <c r="AS116" s="33">
        <f t="shared" si="735"/>
        <v>50000</v>
      </c>
      <c r="AT116" s="33">
        <f t="shared" si="735"/>
        <v>0</v>
      </c>
      <c r="AU116" s="33">
        <f t="shared" si="735"/>
        <v>0</v>
      </c>
      <c r="AV116" s="33">
        <f t="shared" si="735"/>
        <v>50000</v>
      </c>
      <c r="AW116" s="33">
        <f t="shared" si="735"/>
        <v>0</v>
      </c>
      <c r="AX116" s="33">
        <f t="shared" si="735"/>
        <v>0</v>
      </c>
      <c r="AY116" s="33">
        <f t="shared" si="735"/>
        <v>0</v>
      </c>
      <c r="AZ116" s="33">
        <f t="shared" si="735"/>
        <v>0</v>
      </c>
      <c r="BA116" s="33">
        <f t="shared" si="735"/>
        <v>0</v>
      </c>
      <c r="BB116" s="33">
        <f t="shared" si="735"/>
        <v>0</v>
      </c>
      <c r="BC116" s="33">
        <f t="shared" si="735"/>
        <v>0</v>
      </c>
      <c r="BD116" s="33">
        <f t="shared" si="735"/>
        <v>0</v>
      </c>
      <c r="BE116" s="33">
        <f t="shared" si="735"/>
        <v>0</v>
      </c>
      <c r="BF116" s="33">
        <f t="shared" si="735"/>
        <v>0</v>
      </c>
      <c r="BG116" s="33">
        <f t="shared" si="735"/>
        <v>0</v>
      </c>
      <c r="BH116" s="33">
        <f t="shared" si="735"/>
        <v>0</v>
      </c>
      <c r="BI116" s="33">
        <f t="shared" si="735"/>
        <v>0</v>
      </c>
      <c r="BJ116" s="33">
        <f t="shared" si="735"/>
        <v>0</v>
      </c>
      <c r="BK116" s="33">
        <f t="shared" si="735"/>
        <v>0</v>
      </c>
      <c r="BL116" s="33">
        <f t="shared" si="735"/>
        <v>0</v>
      </c>
    </row>
    <row r="117" spans="1:64" ht="49.5" x14ac:dyDescent="0.25">
      <c r="A117" s="26" t="s">
        <v>84</v>
      </c>
      <c r="B117" s="12" t="s">
        <v>86</v>
      </c>
      <c r="C117" s="28" t="s">
        <v>24</v>
      </c>
      <c r="D117" s="28" t="s">
        <v>24</v>
      </c>
      <c r="E117" s="29">
        <f t="shared" ref="E117" si="736">J117+O117+T117+Y117+AD117+AI117+AN117+AS117+AX117</f>
        <v>460</v>
      </c>
      <c r="F117" s="29">
        <f t="shared" ref="F117" si="737">K117+P117+U117+Z117+AE117+AJ117+AO117+AT117+AY117</f>
        <v>0</v>
      </c>
      <c r="G117" s="29">
        <f>L117+Q117+V117+AA117+AF117+AK117+AP117+AU117+AZ117</f>
        <v>0</v>
      </c>
      <c r="H117" s="29">
        <f t="shared" ref="H117" si="738">M117+R117+W117+AB117+AG117+AL117+AQ117+AV117+BA117</f>
        <v>460</v>
      </c>
      <c r="I117" s="29">
        <f t="shared" ref="I117" si="739">N117+S117+X117+AC117+AH117+AM117+AR117+AW117+BB117</f>
        <v>0</v>
      </c>
      <c r="J117" s="30">
        <f t="shared" ref="J117:J120" si="740">M117+N117</f>
        <v>460</v>
      </c>
      <c r="K117" s="34">
        <v>0</v>
      </c>
      <c r="L117" s="34">
        <v>0</v>
      </c>
      <c r="M117" s="30">
        <v>460</v>
      </c>
      <c r="N117" s="34">
        <v>0</v>
      </c>
      <c r="O117" s="40">
        <f>SUM(P117:S117)</f>
        <v>0</v>
      </c>
      <c r="P117" s="41">
        <v>0</v>
      </c>
      <c r="Q117" s="34">
        <v>0</v>
      </c>
      <c r="R117" s="34">
        <v>0</v>
      </c>
      <c r="S117" s="34">
        <v>0</v>
      </c>
      <c r="T117" s="40">
        <f>SUM(U117:X117)</f>
        <v>0</v>
      </c>
      <c r="U117" s="41">
        <v>0</v>
      </c>
      <c r="V117" s="34">
        <v>0</v>
      </c>
      <c r="W117" s="34">
        <v>0</v>
      </c>
      <c r="X117" s="34">
        <v>0</v>
      </c>
      <c r="Y117" s="40">
        <f>SUM(Z117:AC117)</f>
        <v>0</v>
      </c>
      <c r="Z117" s="41">
        <v>0</v>
      </c>
      <c r="AA117" s="34">
        <v>0</v>
      </c>
      <c r="AB117" s="34">
        <v>0</v>
      </c>
      <c r="AC117" s="34">
        <v>0</v>
      </c>
      <c r="AD117" s="40">
        <f>SUM(AE117:AH117)</f>
        <v>0</v>
      </c>
      <c r="AE117" s="41">
        <v>0</v>
      </c>
      <c r="AF117" s="34">
        <v>0</v>
      </c>
      <c r="AG117" s="34">
        <v>0</v>
      </c>
      <c r="AH117" s="34">
        <v>0</v>
      </c>
      <c r="AI117" s="40">
        <f>SUM(AJ117:AM117)</f>
        <v>0</v>
      </c>
      <c r="AJ117" s="41">
        <v>0</v>
      </c>
      <c r="AK117" s="34">
        <v>0</v>
      </c>
      <c r="AL117" s="34">
        <v>0</v>
      </c>
      <c r="AM117" s="34">
        <v>0</v>
      </c>
      <c r="AN117" s="40">
        <f>SUM(AO117:AR117)</f>
        <v>0</v>
      </c>
      <c r="AO117" s="41">
        <v>0</v>
      </c>
      <c r="AP117" s="34">
        <v>0</v>
      </c>
      <c r="AQ117" s="34">
        <v>0</v>
      </c>
      <c r="AR117" s="34">
        <v>0</v>
      </c>
      <c r="AS117" s="40">
        <f>SUM(AT117:AW117)</f>
        <v>0</v>
      </c>
      <c r="AT117" s="41">
        <v>0</v>
      </c>
      <c r="AU117" s="34">
        <v>0</v>
      </c>
      <c r="AV117" s="34">
        <v>0</v>
      </c>
      <c r="AW117" s="34">
        <v>0</v>
      </c>
      <c r="AX117" s="40">
        <f>SUM(AY117:BB117)</f>
        <v>0</v>
      </c>
      <c r="AY117" s="41">
        <v>0</v>
      </c>
      <c r="AZ117" s="34">
        <v>0</v>
      </c>
      <c r="BA117" s="34">
        <v>0</v>
      </c>
      <c r="BB117" s="34">
        <v>0</v>
      </c>
      <c r="BC117" s="40">
        <f>SUM(BD117:BG117)</f>
        <v>0</v>
      </c>
      <c r="BD117" s="41">
        <v>0</v>
      </c>
      <c r="BE117" s="34">
        <v>0</v>
      </c>
      <c r="BF117" s="34">
        <v>0</v>
      </c>
      <c r="BG117" s="34">
        <v>0</v>
      </c>
      <c r="BH117" s="40">
        <f>SUM(BI117:BL117)</f>
        <v>0</v>
      </c>
      <c r="BI117" s="41">
        <v>0</v>
      </c>
      <c r="BJ117" s="34">
        <v>0</v>
      </c>
      <c r="BK117" s="34">
        <v>0</v>
      </c>
      <c r="BL117" s="34">
        <v>0</v>
      </c>
    </row>
    <row r="118" spans="1:64" ht="33" x14ac:dyDescent="0.25">
      <c r="A118" s="26" t="s">
        <v>95</v>
      </c>
      <c r="B118" s="12" t="s">
        <v>133</v>
      </c>
      <c r="C118" s="28" t="s">
        <v>24</v>
      </c>
      <c r="D118" s="28" t="s">
        <v>24</v>
      </c>
      <c r="E118" s="29">
        <f t="shared" ref="E118" si="741">J118+O118+T118+Y118+AD118+AI118+AN118+AS118+AX118</f>
        <v>5492.7</v>
      </c>
      <c r="F118" s="29">
        <f t="shared" ref="F118" si="742">K118+P118+U118+Z118+AE118+AJ118+AO118+AT118+AY118</f>
        <v>0</v>
      </c>
      <c r="G118" s="29">
        <f t="shared" ref="G118" si="743">L118+Q118+V118+AA118+AF118+AK118+AP118+AU118+AZ118</f>
        <v>0</v>
      </c>
      <c r="H118" s="29">
        <f t="shared" ref="H118" si="744">M118+R118+W118+AB118+AG118+AL118+AQ118+AV118+BA118</f>
        <v>5492.7</v>
      </c>
      <c r="I118" s="29">
        <f t="shared" ref="I118" si="745">N118+S118+X118+AC118+AH118+AM118+AR118+AW118+BB118</f>
        <v>0</v>
      </c>
      <c r="J118" s="30">
        <f t="shared" si="740"/>
        <v>5492.7</v>
      </c>
      <c r="K118" s="34">
        <v>0</v>
      </c>
      <c r="L118" s="34">
        <v>0</v>
      </c>
      <c r="M118" s="30">
        <f>7180-1687.3</f>
        <v>5492.7</v>
      </c>
      <c r="N118" s="34">
        <v>0</v>
      </c>
      <c r="O118" s="40">
        <f t="shared" ref="O118:O124" si="746">SUM(P118:S118)</f>
        <v>0</v>
      </c>
      <c r="P118" s="41">
        <v>0</v>
      </c>
      <c r="Q118" s="34">
        <v>0</v>
      </c>
      <c r="R118" s="34">
        <v>0</v>
      </c>
      <c r="S118" s="34">
        <v>0</v>
      </c>
      <c r="T118" s="40">
        <f t="shared" ref="T118:T124" si="747">SUM(U118:X118)</f>
        <v>0</v>
      </c>
      <c r="U118" s="41">
        <v>0</v>
      </c>
      <c r="V118" s="34">
        <v>0</v>
      </c>
      <c r="W118" s="34">
        <v>0</v>
      </c>
      <c r="X118" s="34">
        <v>0</v>
      </c>
      <c r="Y118" s="40">
        <f t="shared" ref="Y118:Y124" si="748">SUM(Z118:AC118)</f>
        <v>0</v>
      </c>
      <c r="Z118" s="41">
        <v>0</v>
      </c>
      <c r="AA118" s="34">
        <v>0</v>
      </c>
      <c r="AB118" s="34">
        <v>0</v>
      </c>
      <c r="AC118" s="34">
        <v>0</v>
      </c>
      <c r="AD118" s="40">
        <f t="shared" ref="AD118:AD124" si="749">SUM(AE118:AH118)</f>
        <v>0</v>
      </c>
      <c r="AE118" s="41">
        <v>0</v>
      </c>
      <c r="AF118" s="34">
        <v>0</v>
      </c>
      <c r="AG118" s="34">
        <v>0</v>
      </c>
      <c r="AH118" s="34">
        <v>0</v>
      </c>
      <c r="AI118" s="40">
        <f t="shared" ref="AI118:AI124" si="750">SUM(AJ118:AM118)</f>
        <v>0</v>
      </c>
      <c r="AJ118" s="41">
        <v>0</v>
      </c>
      <c r="AK118" s="34">
        <v>0</v>
      </c>
      <c r="AL118" s="34">
        <v>0</v>
      </c>
      <c r="AM118" s="34">
        <v>0</v>
      </c>
      <c r="AN118" s="40">
        <f t="shared" ref="AN118:AN124" si="751">SUM(AO118:AR118)</f>
        <v>0</v>
      </c>
      <c r="AO118" s="41">
        <v>0</v>
      </c>
      <c r="AP118" s="34">
        <v>0</v>
      </c>
      <c r="AQ118" s="34">
        <v>0</v>
      </c>
      <c r="AR118" s="34">
        <v>0</v>
      </c>
      <c r="AS118" s="40">
        <f t="shared" ref="AS118:AS124" si="752">SUM(AT118:AW118)</f>
        <v>0</v>
      </c>
      <c r="AT118" s="41">
        <v>0</v>
      </c>
      <c r="AU118" s="34">
        <v>0</v>
      </c>
      <c r="AV118" s="34">
        <v>0</v>
      </c>
      <c r="AW118" s="34">
        <v>0</v>
      </c>
      <c r="AX118" s="40">
        <f t="shared" ref="AX118:AX124" si="753">SUM(AY118:BB118)</f>
        <v>0</v>
      </c>
      <c r="AY118" s="41">
        <v>0</v>
      </c>
      <c r="AZ118" s="34">
        <v>0</v>
      </c>
      <c r="BA118" s="34">
        <v>0</v>
      </c>
      <c r="BB118" s="34">
        <v>0</v>
      </c>
      <c r="BC118" s="40">
        <f t="shared" ref="BC118:BC124" si="754">SUM(BD118:BG118)</f>
        <v>0</v>
      </c>
      <c r="BD118" s="41">
        <v>0</v>
      </c>
      <c r="BE118" s="34">
        <v>0</v>
      </c>
      <c r="BF118" s="34">
        <v>0</v>
      </c>
      <c r="BG118" s="34">
        <v>0</v>
      </c>
      <c r="BH118" s="40">
        <f t="shared" ref="BH118:BH124" si="755">SUM(BI118:BL118)</f>
        <v>0</v>
      </c>
      <c r="BI118" s="41">
        <v>0</v>
      </c>
      <c r="BJ118" s="34">
        <v>0</v>
      </c>
      <c r="BK118" s="34">
        <v>0</v>
      </c>
      <c r="BL118" s="34">
        <v>0</v>
      </c>
    </row>
    <row r="119" spans="1:64" ht="33" x14ac:dyDescent="0.25">
      <c r="A119" s="26" t="s">
        <v>96</v>
      </c>
      <c r="B119" s="12" t="s">
        <v>87</v>
      </c>
      <c r="C119" s="28" t="s">
        <v>24</v>
      </c>
      <c r="D119" s="28" t="s">
        <v>24</v>
      </c>
      <c r="E119" s="29">
        <f t="shared" ref="E119:E122" si="756">J119+O119+T119+Y119+AD119+AI119+AN119+AS119+AX119</f>
        <v>2044.1</v>
      </c>
      <c r="F119" s="29">
        <f t="shared" ref="F119:F122" si="757">K119+P119+U119+Z119+AE119+AJ119+AO119+AT119+AY119</f>
        <v>0</v>
      </c>
      <c r="G119" s="29">
        <f t="shared" ref="G119:G122" si="758">L119+Q119+V119+AA119+AF119+AK119+AP119+AU119+AZ119</f>
        <v>0</v>
      </c>
      <c r="H119" s="29">
        <f t="shared" ref="H119:H122" si="759">M119+R119+W119+AB119+AG119+AL119+AQ119+AV119+BA119</f>
        <v>2044.1</v>
      </c>
      <c r="I119" s="29">
        <f t="shared" ref="I119:I122" si="760">N119+S119+X119+AC119+AH119+AM119+AR119+AW119+BB119</f>
        <v>0</v>
      </c>
      <c r="J119" s="30">
        <f t="shared" si="740"/>
        <v>2044.1</v>
      </c>
      <c r="K119" s="34">
        <v>0</v>
      </c>
      <c r="L119" s="34">
        <v>0</v>
      </c>
      <c r="M119" s="30">
        <f>2508-463.9</f>
        <v>2044.1</v>
      </c>
      <c r="N119" s="34">
        <v>0</v>
      </c>
      <c r="O119" s="40">
        <f t="shared" si="746"/>
        <v>0</v>
      </c>
      <c r="P119" s="41">
        <v>0</v>
      </c>
      <c r="Q119" s="34">
        <v>0</v>
      </c>
      <c r="R119" s="34">
        <v>0</v>
      </c>
      <c r="S119" s="34">
        <v>0</v>
      </c>
      <c r="T119" s="40">
        <f t="shared" si="747"/>
        <v>0</v>
      </c>
      <c r="U119" s="41">
        <v>0</v>
      </c>
      <c r="V119" s="34">
        <v>0</v>
      </c>
      <c r="W119" s="34">
        <v>0</v>
      </c>
      <c r="X119" s="34">
        <v>0</v>
      </c>
      <c r="Y119" s="40">
        <f t="shared" si="748"/>
        <v>0</v>
      </c>
      <c r="Z119" s="41">
        <v>0</v>
      </c>
      <c r="AA119" s="34">
        <v>0</v>
      </c>
      <c r="AB119" s="34">
        <v>0</v>
      </c>
      <c r="AC119" s="34">
        <v>0</v>
      </c>
      <c r="AD119" s="40">
        <f t="shared" si="749"/>
        <v>0</v>
      </c>
      <c r="AE119" s="41">
        <v>0</v>
      </c>
      <c r="AF119" s="34">
        <v>0</v>
      </c>
      <c r="AG119" s="34">
        <v>0</v>
      </c>
      <c r="AH119" s="34">
        <v>0</v>
      </c>
      <c r="AI119" s="40">
        <f t="shared" si="750"/>
        <v>0</v>
      </c>
      <c r="AJ119" s="41">
        <v>0</v>
      </c>
      <c r="AK119" s="34">
        <v>0</v>
      </c>
      <c r="AL119" s="34">
        <v>0</v>
      </c>
      <c r="AM119" s="34">
        <v>0</v>
      </c>
      <c r="AN119" s="40">
        <f t="shared" si="751"/>
        <v>0</v>
      </c>
      <c r="AO119" s="41">
        <v>0</v>
      </c>
      <c r="AP119" s="34">
        <v>0</v>
      </c>
      <c r="AQ119" s="34">
        <v>0</v>
      </c>
      <c r="AR119" s="34">
        <v>0</v>
      </c>
      <c r="AS119" s="40">
        <f t="shared" si="752"/>
        <v>0</v>
      </c>
      <c r="AT119" s="41">
        <v>0</v>
      </c>
      <c r="AU119" s="34">
        <v>0</v>
      </c>
      <c r="AV119" s="34">
        <v>0</v>
      </c>
      <c r="AW119" s="34">
        <v>0</v>
      </c>
      <c r="AX119" s="40">
        <f t="shared" si="753"/>
        <v>0</v>
      </c>
      <c r="AY119" s="41">
        <v>0</v>
      </c>
      <c r="AZ119" s="34">
        <v>0</v>
      </c>
      <c r="BA119" s="34">
        <v>0</v>
      </c>
      <c r="BB119" s="34">
        <v>0</v>
      </c>
      <c r="BC119" s="40">
        <f t="shared" si="754"/>
        <v>0</v>
      </c>
      <c r="BD119" s="41">
        <v>0</v>
      </c>
      <c r="BE119" s="34">
        <v>0</v>
      </c>
      <c r="BF119" s="34">
        <v>0</v>
      </c>
      <c r="BG119" s="34">
        <v>0</v>
      </c>
      <c r="BH119" s="40">
        <f t="shared" si="755"/>
        <v>0</v>
      </c>
      <c r="BI119" s="41">
        <v>0</v>
      </c>
      <c r="BJ119" s="34">
        <v>0</v>
      </c>
      <c r="BK119" s="34">
        <v>0</v>
      </c>
      <c r="BL119" s="34">
        <v>0</v>
      </c>
    </row>
    <row r="120" spans="1:64" ht="49.5" x14ac:dyDescent="0.25">
      <c r="A120" s="26" t="s">
        <v>119</v>
      </c>
      <c r="B120" s="12" t="s">
        <v>88</v>
      </c>
      <c r="C120" s="28" t="s">
        <v>24</v>
      </c>
      <c r="D120" s="28" t="s">
        <v>24</v>
      </c>
      <c r="E120" s="29">
        <f t="shared" si="756"/>
        <v>8994.7999999999993</v>
      </c>
      <c r="F120" s="29">
        <f t="shared" si="757"/>
        <v>0</v>
      </c>
      <c r="G120" s="29">
        <f t="shared" si="758"/>
        <v>0</v>
      </c>
      <c r="H120" s="29">
        <f t="shared" si="759"/>
        <v>8994.7999999999993</v>
      </c>
      <c r="I120" s="29">
        <f t="shared" si="760"/>
        <v>0</v>
      </c>
      <c r="J120" s="30">
        <f t="shared" si="740"/>
        <v>8994.7999999999993</v>
      </c>
      <c r="K120" s="34">
        <v>0</v>
      </c>
      <c r="L120" s="34">
        <v>0</v>
      </c>
      <c r="M120" s="30">
        <f>9040-45.2</f>
        <v>8994.7999999999993</v>
      </c>
      <c r="N120" s="34">
        <v>0</v>
      </c>
      <c r="O120" s="40">
        <f t="shared" si="746"/>
        <v>0</v>
      </c>
      <c r="P120" s="41">
        <v>0</v>
      </c>
      <c r="Q120" s="34">
        <v>0</v>
      </c>
      <c r="R120" s="34">
        <v>0</v>
      </c>
      <c r="S120" s="34">
        <v>0</v>
      </c>
      <c r="T120" s="40">
        <f t="shared" si="747"/>
        <v>0</v>
      </c>
      <c r="U120" s="41">
        <v>0</v>
      </c>
      <c r="V120" s="34">
        <v>0</v>
      </c>
      <c r="W120" s="34">
        <v>0</v>
      </c>
      <c r="X120" s="34">
        <v>0</v>
      </c>
      <c r="Y120" s="40">
        <f t="shared" si="748"/>
        <v>0</v>
      </c>
      <c r="Z120" s="41">
        <v>0</v>
      </c>
      <c r="AA120" s="34">
        <v>0</v>
      </c>
      <c r="AB120" s="34">
        <v>0</v>
      </c>
      <c r="AC120" s="34">
        <v>0</v>
      </c>
      <c r="AD120" s="40">
        <f t="shared" si="749"/>
        <v>0</v>
      </c>
      <c r="AE120" s="41">
        <v>0</v>
      </c>
      <c r="AF120" s="34">
        <v>0</v>
      </c>
      <c r="AG120" s="34">
        <v>0</v>
      </c>
      <c r="AH120" s="34">
        <v>0</v>
      </c>
      <c r="AI120" s="40">
        <f t="shared" si="750"/>
        <v>0</v>
      </c>
      <c r="AJ120" s="41">
        <v>0</v>
      </c>
      <c r="AK120" s="34">
        <v>0</v>
      </c>
      <c r="AL120" s="34">
        <v>0</v>
      </c>
      <c r="AM120" s="34">
        <v>0</v>
      </c>
      <c r="AN120" s="40">
        <f t="shared" si="751"/>
        <v>0</v>
      </c>
      <c r="AO120" s="41">
        <v>0</v>
      </c>
      <c r="AP120" s="34">
        <v>0</v>
      </c>
      <c r="AQ120" s="34">
        <v>0</v>
      </c>
      <c r="AR120" s="34">
        <v>0</v>
      </c>
      <c r="AS120" s="40">
        <f t="shared" si="752"/>
        <v>0</v>
      </c>
      <c r="AT120" s="41">
        <v>0</v>
      </c>
      <c r="AU120" s="34">
        <v>0</v>
      </c>
      <c r="AV120" s="34">
        <v>0</v>
      </c>
      <c r="AW120" s="34">
        <v>0</v>
      </c>
      <c r="AX120" s="40">
        <f t="shared" si="753"/>
        <v>0</v>
      </c>
      <c r="AY120" s="41">
        <v>0</v>
      </c>
      <c r="AZ120" s="34">
        <v>0</v>
      </c>
      <c r="BA120" s="34">
        <v>0</v>
      </c>
      <c r="BB120" s="34">
        <v>0</v>
      </c>
      <c r="BC120" s="40">
        <f t="shared" si="754"/>
        <v>0</v>
      </c>
      <c r="BD120" s="41">
        <v>0</v>
      </c>
      <c r="BE120" s="34">
        <v>0</v>
      </c>
      <c r="BF120" s="34">
        <v>0</v>
      </c>
      <c r="BG120" s="34">
        <v>0</v>
      </c>
      <c r="BH120" s="40">
        <f t="shared" si="755"/>
        <v>0</v>
      </c>
      <c r="BI120" s="41">
        <v>0</v>
      </c>
      <c r="BJ120" s="34">
        <v>0</v>
      </c>
      <c r="BK120" s="34">
        <v>0</v>
      </c>
      <c r="BL120" s="34">
        <v>0</v>
      </c>
    </row>
    <row r="121" spans="1:64" ht="49.5" x14ac:dyDescent="0.25">
      <c r="A121" s="26" t="s">
        <v>120</v>
      </c>
      <c r="B121" s="12" t="s">
        <v>184</v>
      </c>
      <c r="C121" s="28" t="s">
        <v>24</v>
      </c>
      <c r="D121" s="28" t="s">
        <v>94</v>
      </c>
      <c r="E121" s="29">
        <f t="shared" si="756"/>
        <v>7104.8</v>
      </c>
      <c r="F121" s="29">
        <f t="shared" si="757"/>
        <v>0</v>
      </c>
      <c r="G121" s="29">
        <f t="shared" si="758"/>
        <v>0</v>
      </c>
      <c r="H121" s="29">
        <f t="shared" si="759"/>
        <v>7033.7</v>
      </c>
      <c r="I121" s="29">
        <f t="shared" si="760"/>
        <v>71.099999999999994</v>
      </c>
      <c r="J121" s="30">
        <f>M121+N121</f>
        <v>7104.8</v>
      </c>
      <c r="K121" s="34">
        <v>0</v>
      </c>
      <c r="L121" s="34">
        <v>0</v>
      </c>
      <c r="M121" s="30">
        <v>7033.7</v>
      </c>
      <c r="N121" s="34">
        <v>71.099999999999994</v>
      </c>
      <c r="O121" s="40">
        <f t="shared" si="746"/>
        <v>0</v>
      </c>
      <c r="P121" s="41">
        <v>0</v>
      </c>
      <c r="Q121" s="34">
        <v>0</v>
      </c>
      <c r="R121" s="34">
        <v>0</v>
      </c>
      <c r="S121" s="34">
        <v>0</v>
      </c>
      <c r="T121" s="40">
        <f t="shared" si="747"/>
        <v>0</v>
      </c>
      <c r="U121" s="41">
        <v>0</v>
      </c>
      <c r="V121" s="34">
        <v>0</v>
      </c>
      <c r="W121" s="34">
        <v>0</v>
      </c>
      <c r="X121" s="34">
        <v>0</v>
      </c>
      <c r="Y121" s="40">
        <f t="shared" si="748"/>
        <v>0</v>
      </c>
      <c r="Z121" s="41">
        <v>0</v>
      </c>
      <c r="AA121" s="34">
        <v>0</v>
      </c>
      <c r="AB121" s="34">
        <v>0</v>
      </c>
      <c r="AC121" s="34">
        <v>0</v>
      </c>
      <c r="AD121" s="40">
        <f t="shared" si="749"/>
        <v>0</v>
      </c>
      <c r="AE121" s="41">
        <v>0</v>
      </c>
      <c r="AF121" s="34">
        <v>0</v>
      </c>
      <c r="AG121" s="34">
        <v>0</v>
      </c>
      <c r="AH121" s="34">
        <v>0</v>
      </c>
      <c r="AI121" s="40">
        <f t="shared" si="750"/>
        <v>0</v>
      </c>
      <c r="AJ121" s="41">
        <v>0</v>
      </c>
      <c r="AK121" s="34">
        <v>0</v>
      </c>
      <c r="AL121" s="34">
        <v>0</v>
      </c>
      <c r="AM121" s="34">
        <v>0</v>
      </c>
      <c r="AN121" s="40">
        <f t="shared" si="751"/>
        <v>0</v>
      </c>
      <c r="AO121" s="41">
        <v>0</v>
      </c>
      <c r="AP121" s="34">
        <v>0</v>
      </c>
      <c r="AQ121" s="34">
        <v>0</v>
      </c>
      <c r="AR121" s="34">
        <v>0</v>
      </c>
      <c r="AS121" s="40">
        <f t="shared" si="752"/>
        <v>0</v>
      </c>
      <c r="AT121" s="41">
        <v>0</v>
      </c>
      <c r="AU121" s="34">
        <v>0</v>
      </c>
      <c r="AV121" s="34">
        <v>0</v>
      </c>
      <c r="AW121" s="34">
        <v>0</v>
      </c>
      <c r="AX121" s="40">
        <f t="shared" si="753"/>
        <v>0</v>
      </c>
      <c r="AY121" s="41">
        <v>0</v>
      </c>
      <c r="AZ121" s="34">
        <v>0</v>
      </c>
      <c r="BA121" s="34">
        <v>0</v>
      </c>
      <c r="BB121" s="34">
        <v>0</v>
      </c>
      <c r="BC121" s="40">
        <f t="shared" si="754"/>
        <v>0</v>
      </c>
      <c r="BD121" s="41">
        <v>0</v>
      </c>
      <c r="BE121" s="34">
        <v>0</v>
      </c>
      <c r="BF121" s="34">
        <v>0</v>
      </c>
      <c r="BG121" s="34">
        <v>0</v>
      </c>
      <c r="BH121" s="40">
        <f t="shared" si="755"/>
        <v>0</v>
      </c>
      <c r="BI121" s="41">
        <v>0</v>
      </c>
      <c r="BJ121" s="34">
        <v>0</v>
      </c>
      <c r="BK121" s="34">
        <v>0</v>
      </c>
      <c r="BL121" s="34">
        <v>0</v>
      </c>
    </row>
    <row r="122" spans="1:64" ht="33" x14ac:dyDescent="0.25">
      <c r="A122" s="26" t="s">
        <v>121</v>
      </c>
      <c r="B122" s="13" t="s">
        <v>89</v>
      </c>
      <c r="C122" s="28" t="s">
        <v>24</v>
      </c>
      <c r="D122" s="28" t="s">
        <v>24</v>
      </c>
      <c r="E122" s="29">
        <f t="shared" si="756"/>
        <v>6130</v>
      </c>
      <c r="F122" s="29">
        <f t="shared" si="757"/>
        <v>0</v>
      </c>
      <c r="G122" s="29">
        <f t="shared" si="758"/>
        <v>0</v>
      </c>
      <c r="H122" s="29">
        <f t="shared" si="759"/>
        <v>6130</v>
      </c>
      <c r="I122" s="29">
        <f t="shared" si="760"/>
        <v>0</v>
      </c>
      <c r="J122" s="30">
        <f t="shared" ref="J122:J127" si="761">M122+N122</f>
        <v>6130</v>
      </c>
      <c r="K122" s="34">
        <v>0</v>
      </c>
      <c r="L122" s="34">
        <v>0</v>
      </c>
      <c r="M122" s="30">
        <v>6130</v>
      </c>
      <c r="N122" s="34">
        <v>0</v>
      </c>
      <c r="O122" s="40">
        <f t="shared" si="746"/>
        <v>0</v>
      </c>
      <c r="P122" s="41">
        <v>0</v>
      </c>
      <c r="Q122" s="34">
        <v>0</v>
      </c>
      <c r="R122" s="34">
        <v>0</v>
      </c>
      <c r="S122" s="34">
        <v>0</v>
      </c>
      <c r="T122" s="40">
        <f t="shared" si="747"/>
        <v>0</v>
      </c>
      <c r="U122" s="41">
        <v>0</v>
      </c>
      <c r="V122" s="34">
        <v>0</v>
      </c>
      <c r="W122" s="34">
        <v>0</v>
      </c>
      <c r="X122" s="34">
        <v>0</v>
      </c>
      <c r="Y122" s="40">
        <f t="shared" si="748"/>
        <v>0</v>
      </c>
      <c r="Z122" s="41">
        <v>0</v>
      </c>
      <c r="AA122" s="34">
        <v>0</v>
      </c>
      <c r="AB122" s="34">
        <v>0</v>
      </c>
      <c r="AC122" s="34">
        <v>0</v>
      </c>
      <c r="AD122" s="40">
        <f t="shared" si="749"/>
        <v>0</v>
      </c>
      <c r="AE122" s="41">
        <v>0</v>
      </c>
      <c r="AF122" s="34">
        <v>0</v>
      </c>
      <c r="AG122" s="34">
        <v>0</v>
      </c>
      <c r="AH122" s="34">
        <v>0</v>
      </c>
      <c r="AI122" s="40">
        <f t="shared" si="750"/>
        <v>0</v>
      </c>
      <c r="AJ122" s="41">
        <v>0</v>
      </c>
      <c r="AK122" s="34">
        <v>0</v>
      </c>
      <c r="AL122" s="34">
        <v>0</v>
      </c>
      <c r="AM122" s="34">
        <v>0</v>
      </c>
      <c r="AN122" s="40">
        <f t="shared" si="751"/>
        <v>0</v>
      </c>
      <c r="AO122" s="41">
        <v>0</v>
      </c>
      <c r="AP122" s="34">
        <v>0</v>
      </c>
      <c r="AQ122" s="34">
        <v>0</v>
      </c>
      <c r="AR122" s="34">
        <v>0</v>
      </c>
      <c r="AS122" s="40">
        <f t="shared" si="752"/>
        <v>0</v>
      </c>
      <c r="AT122" s="41">
        <v>0</v>
      </c>
      <c r="AU122" s="34">
        <v>0</v>
      </c>
      <c r="AV122" s="34">
        <v>0</v>
      </c>
      <c r="AW122" s="34">
        <v>0</v>
      </c>
      <c r="AX122" s="40">
        <f t="shared" si="753"/>
        <v>0</v>
      </c>
      <c r="AY122" s="41">
        <v>0</v>
      </c>
      <c r="AZ122" s="34">
        <v>0</v>
      </c>
      <c r="BA122" s="34">
        <v>0</v>
      </c>
      <c r="BB122" s="34">
        <v>0</v>
      </c>
      <c r="BC122" s="40">
        <f t="shared" si="754"/>
        <v>0</v>
      </c>
      <c r="BD122" s="41">
        <v>0</v>
      </c>
      <c r="BE122" s="34">
        <v>0</v>
      </c>
      <c r="BF122" s="34">
        <v>0</v>
      </c>
      <c r="BG122" s="34">
        <v>0</v>
      </c>
      <c r="BH122" s="40">
        <f t="shared" si="755"/>
        <v>0</v>
      </c>
      <c r="BI122" s="41">
        <v>0</v>
      </c>
      <c r="BJ122" s="34">
        <v>0</v>
      </c>
      <c r="BK122" s="34">
        <v>0</v>
      </c>
      <c r="BL122" s="34">
        <v>0</v>
      </c>
    </row>
    <row r="123" spans="1:64" ht="49.5" x14ac:dyDescent="0.25">
      <c r="A123" s="26" t="s">
        <v>122</v>
      </c>
      <c r="B123" s="12" t="s">
        <v>93</v>
      </c>
      <c r="C123" s="28" t="s">
        <v>24</v>
      </c>
      <c r="D123" s="28" t="s">
        <v>94</v>
      </c>
      <c r="E123" s="29">
        <f t="shared" ref="E123:E128" si="762">J123+O123+T123+Y123+AD123+AI123+AN123+AS123+AX123</f>
        <v>3984.3000000000006</v>
      </c>
      <c r="F123" s="29">
        <f t="shared" ref="F123" si="763">K123+P123+U123+Z123+AE123+AJ123+AO123+AT123+AY123</f>
        <v>0</v>
      </c>
      <c r="G123" s="29">
        <f t="shared" ref="G123" si="764">L123+Q123+V123+AA123+AF123+AK123+AP123+AU123+AZ123</f>
        <v>0</v>
      </c>
      <c r="H123" s="29">
        <f t="shared" ref="H123" si="765">M123+R123+W123+AB123+AG123+AL123+AQ123+AV123+BA123</f>
        <v>3944.5000000000005</v>
      </c>
      <c r="I123" s="29">
        <f t="shared" ref="I123" si="766">N123+S123+X123+AC123+AH123+AM123+AR123+AW123+BB123</f>
        <v>39.799999999999997</v>
      </c>
      <c r="J123" s="30">
        <f t="shared" si="761"/>
        <v>3984.3000000000006</v>
      </c>
      <c r="K123" s="34">
        <v>0</v>
      </c>
      <c r="L123" s="34">
        <v>0</v>
      </c>
      <c r="M123" s="30">
        <f>4297.6-353.1</f>
        <v>3944.5000000000005</v>
      </c>
      <c r="N123" s="23">
        <f>43.4-3.6</f>
        <v>39.799999999999997</v>
      </c>
      <c r="O123" s="40">
        <f t="shared" si="746"/>
        <v>0</v>
      </c>
      <c r="P123" s="41">
        <v>0</v>
      </c>
      <c r="Q123" s="34">
        <v>0</v>
      </c>
      <c r="R123" s="34">
        <v>0</v>
      </c>
      <c r="S123" s="34">
        <v>0</v>
      </c>
      <c r="T123" s="40">
        <f t="shared" si="747"/>
        <v>0</v>
      </c>
      <c r="U123" s="41">
        <v>0</v>
      </c>
      <c r="V123" s="34">
        <v>0</v>
      </c>
      <c r="W123" s="34">
        <v>0</v>
      </c>
      <c r="X123" s="34">
        <v>0</v>
      </c>
      <c r="Y123" s="40">
        <f t="shared" si="748"/>
        <v>0</v>
      </c>
      <c r="Z123" s="41">
        <v>0</v>
      </c>
      <c r="AA123" s="34">
        <v>0</v>
      </c>
      <c r="AB123" s="34">
        <v>0</v>
      </c>
      <c r="AC123" s="34">
        <v>0</v>
      </c>
      <c r="AD123" s="40">
        <f t="shared" si="749"/>
        <v>0</v>
      </c>
      <c r="AE123" s="41">
        <v>0</v>
      </c>
      <c r="AF123" s="34">
        <v>0</v>
      </c>
      <c r="AG123" s="34">
        <v>0</v>
      </c>
      <c r="AH123" s="34">
        <v>0</v>
      </c>
      <c r="AI123" s="40">
        <f t="shared" si="750"/>
        <v>0</v>
      </c>
      <c r="AJ123" s="41">
        <v>0</v>
      </c>
      <c r="AK123" s="34">
        <v>0</v>
      </c>
      <c r="AL123" s="34">
        <v>0</v>
      </c>
      <c r="AM123" s="34">
        <v>0</v>
      </c>
      <c r="AN123" s="40">
        <f t="shared" si="751"/>
        <v>0</v>
      </c>
      <c r="AO123" s="41">
        <v>0</v>
      </c>
      <c r="AP123" s="34">
        <v>0</v>
      </c>
      <c r="AQ123" s="34">
        <v>0</v>
      </c>
      <c r="AR123" s="34">
        <v>0</v>
      </c>
      <c r="AS123" s="40">
        <f t="shared" si="752"/>
        <v>0</v>
      </c>
      <c r="AT123" s="41">
        <v>0</v>
      </c>
      <c r="AU123" s="34">
        <v>0</v>
      </c>
      <c r="AV123" s="34">
        <v>0</v>
      </c>
      <c r="AW123" s="34">
        <v>0</v>
      </c>
      <c r="AX123" s="40">
        <f t="shared" si="753"/>
        <v>0</v>
      </c>
      <c r="AY123" s="41">
        <v>0</v>
      </c>
      <c r="AZ123" s="34">
        <v>0</v>
      </c>
      <c r="BA123" s="34">
        <v>0</v>
      </c>
      <c r="BB123" s="34">
        <v>0</v>
      </c>
      <c r="BC123" s="40">
        <f t="shared" si="754"/>
        <v>0</v>
      </c>
      <c r="BD123" s="41">
        <v>0</v>
      </c>
      <c r="BE123" s="34">
        <v>0</v>
      </c>
      <c r="BF123" s="34">
        <v>0</v>
      </c>
      <c r="BG123" s="34">
        <v>0</v>
      </c>
      <c r="BH123" s="40">
        <f t="shared" si="755"/>
        <v>0</v>
      </c>
      <c r="BI123" s="41">
        <v>0</v>
      </c>
      <c r="BJ123" s="34">
        <v>0</v>
      </c>
      <c r="BK123" s="34">
        <v>0</v>
      </c>
      <c r="BL123" s="34">
        <v>0</v>
      </c>
    </row>
    <row r="124" spans="1:64" ht="32.25" customHeight="1" x14ac:dyDescent="0.25">
      <c r="A124" s="26" t="s">
        <v>123</v>
      </c>
      <c r="B124" s="14" t="s">
        <v>101</v>
      </c>
      <c r="C124" s="28" t="s">
        <v>24</v>
      </c>
      <c r="D124" s="28" t="s">
        <v>24</v>
      </c>
      <c r="E124" s="29">
        <f t="shared" si="762"/>
        <v>1916.8000000000002</v>
      </c>
      <c r="F124" s="29">
        <f t="shared" ref="F124" si="767">K124+P124+U124+Z124+AE124+AJ124+AO124+AT124+AY124</f>
        <v>0</v>
      </c>
      <c r="G124" s="29">
        <f t="shared" ref="G124" si="768">L124+Q124+V124+AA124+AF124+AK124+AP124+AU124+AZ124</f>
        <v>0</v>
      </c>
      <c r="H124" s="29">
        <f t="shared" ref="H124" si="769">M124+R124+W124+AB124+AG124+AL124+AQ124+AV124+BA124</f>
        <v>1916.8000000000002</v>
      </c>
      <c r="I124" s="29">
        <f t="shared" ref="I124" si="770">N124+S124+X124+AC124+AH124+AM124+AR124+AW124+BB124</f>
        <v>0</v>
      </c>
      <c r="J124" s="30">
        <f t="shared" si="761"/>
        <v>1916.8000000000002</v>
      </c>
      <c r="K124" s="34">
        <v>0</v>
      </c>
      <c r="L124" s="34">
        <v>0</v>
      </c>
      <c r="M124" s="30">
        <f>4510-2593.2</f>
        <v>1916.8000000000002</v>
      </c>
      <c r="N124" s="34">
        <v>0</v>
      </c>
      <c r="O124" s="40">
        <f t="shared" si="746"/>
        <v>0</v>
      </c>
      <c r="P124" s="41">
        <v>0</v>
      </c>
      <c r="Q124" s="34">
        <v>0</v>
      </c>
      <c r="R124" s="34">
        <v>0</v>
      </c>
      <c r="S124" s="34">
        <v>0</v>
      </c>
      <c r="T124" s="40">
        <f t="shared" si="747"/>
        <v>0</v>
      </c>
      <c r="U124" s="41">
        <v>0</v>
      </c>
      <c r="V124" s="34">
        <v>0</v>
      </c>
      <c r="W124" s="34">
        <v>0</v>
      </c>
      <c r="X124" s="34">
        <v>0</v>
      </c>
      <c r="Y124" s="40">
        <f t="shared" si="748"/>
        <v>0</v>
      </c>
      <c r="Z124" s="41">
        <v>0</v>
      </c>
      <c r="AA124" s="34">
        <v>0</v>
      </c>
      <c r="AB124" s="34">
        <v>0</v>
      </c>
      <c r="AC124" s="34">
        <v>0</v>
      </c>
      <c r="AD124" s="40">
        <f t="shared" si="749"/>
        <v>0</v>
      </c>
      <c r="AE124" s="41">
        <v>0</v>
      </c>
      <c r="AF124" s="34">
        <v>0</v>
      </c>
      <c r="AG124" s="34">
        <v>0</v>
      </c>
      <c r="AH124" s="34">
        <v>0</v>
      </c>
      <c r="AI124" s="40">
        <f t="shared" si="750"/>
        <v>0</v>
      </c>
      <c r="AJ124" s="41">
        <v>0</v>
      </c>
      <c r="AK124" s="34">
        <v>0</v>
      </c>
      <c r="AL124" s="34">
        <v>0</v>
      </c>
      <c r="AM124" s="34">
        <v>0</v>
      </c>
      <c r="AN124" s="40">
        <f t="shared" si="751"/>
        <v>0</v>
      </c>
      <c r="AO124" s="41">
        <v>0</v>
      </c>
      <c r="AP124" s="34">
        <v>0</v>
      </c>
      <c r="AQ124" s="34">
        <v>0</v>
      </c>
      <c r="AR124" s="34">
        <v>0</v>
      </c>
      <c r="AS124" s="40">
        <f t="shared" si="752"/>
        <v>0</v>
      </c>
      <c r="AT124" s="41">
        <v>0</v>
      </c>
      <c r="AU124" s="34">
        <v>0</v>
      </c>
      <c r="AV124" s="34">
        <v>0</v>
      </c>
      <c r="AW124" s="34">
        <v>0</v>
      </c>
      <c r="AX124" s="40">
        <f t="shared" si="753"/>
        <v>0</v>
      </c>
      <c r="AY124" s="41">
        <v>0</v>
      </c>
      <c r="AZ124" s="34">
        <v>0</v>
      </c>
      <c r="BA124" s="34">
        <v>0</v>
      </c>
      <c r="BB124" s="34">
        <v>0</v>
      </c>
      <c r="BC124" s="40">
        <f t="shared" si="754"/>
        <v>0</v>
      </c>
      <c r="BD124" s="41">
        <v>0</v>
      </c>
      <c r="BE124" s="34">
        <v>0</v>
      </c>
      <c r="BF124" s="34">
        <v>0</v>
      </c>
      <c r="BG124" s="34">
        <v>0</v>
      </c>
      <c r="BH124" s="40">
        <f t="shared" si="755"/>
        <v>0</v>
      </c>
      <c r="BI124" s="41">
        <v>0</v>
      </c>
      <c r="BJ124" s="34">
        <v>0</v>
      </c>
      <c r="BK124" s="34">
        <v>0</v>
      </c>
      <c r="BL124" s="34">
        <v>0</v>
      </c>
    </row>
    <row r="125" spans="1:64" ht="50.25" customHeight="1" x14ac:dyDescent="0.25">
      <c r="A125" s="26" t="s">
        <v>194</v>
      </c>
      <c r="B125" s="14" t="s">
        <v>187</v>
      </c>
      <c r="C125" s="28" t="s">
        <v>24</v>
      </c>
      <c r="D125" s="28" t="s">
        <v>94</v>
      </c>
      <c r="E125" s="29">
        <f t="shared" si="762"/>
        <v>3152.8</v>
      </c>
      <c r="F125" s="29">
        <f t="shared" ref="F125" si="771">K125+P125+U125+Z125+AE125+AJ125+AO125+AT125+AY125</f>
        <v>0</v>
      </c>
      <c r="G125" s="29">
        <f t="shared" ref="G125" si="772">L125+Q125+V125+AA125+AF125+AK125+AP125+AU125+AZ125</f>
        <v>0</v>
      </c>
      <c r="H125" s="29">
        <f t="shared" ref="H125" si="773">M125+R125+W125+AB125+AG125+AL125+AQ125+AV125+BA125</f>
        <v>3121.3</v>
      </c>
      <c r="I125" s="29">
        <f t="shared" ref="I125" si="774">N125+S125+X125+AC125+AH125+AM125+AR125+AW125+BB125</f>
        <v>31.5</v>
      </c>
      <c r="J125" s="31">
        <f>M125+N125</f>
        <v>0</v>
      </c>
      <c r="K125" s="34">
        <v>0</v>
      </c>
      <c r="L125" s="34">
        <v>0</v>
      </c>
      <c r="M125" s="31">
        <v>0</v>
      </c>
      <c r="N125" s="34">
        <v>0</v>
      </c>
      <c r="O125" s="42">
        <f t="shared" ref="O125" si="775">SUM(P125:S125)</f>
        <v>3152.8</v>
      </c>
      <c r="P125" s="41">
        <v>0</v>
      </c>
      <c r="Q125" s="34">
        <v>0</v>
      </c>
      <c r="R125" s="35">
        <f>3622.3-501</f>
        <v>3121.3</v>
      </c>
      <c r="S125" s="35">
        <f>36.6-5.1</f>
        <v>31.5</v>
      </c>
      <c r="T125" s="40">
        <f t="shared" ref="T125" si="776">SUM(U125:X125)</f>
        <v>0</v>
      </c>
      <c r="U125" s="41">
        <v>0</v>
      </c>
      <c r="V125" s="34">
        <v>0</v>
      </c>
      <c r="W125" s="34">
        <v>0</v>
      </c>
      <c r="X125" s="34">
        <v>0</v>
      </c>
      <c r="Y125" s="40">
        <f t="shared" ref="Y125" si="777">SUM(Z125:AC125)</f>
        <v>0</v>
      </c>
      <c r="Z125" s="41">
        <v>0</v>
      </c>
      <c r="AA125" s="34">
        <v>0</v>
      </c>
      <c r="AB125" s="34">
        <v>0</v>
      </c>
      <c r="AC125" s="34">
        <v>0</v>
      </c>
      <c r="AD125" s="40">
        <f t="shared" ref="AD125" si="778">SUM(AE125:AH125)</f>
        <v>0</v>
      </c>
      <c r="AE125" s="41">
        <v>0</v>
      </c>
      <c r="AF125" s="34">
        <v>0</v>
      </c>
      <c r="AG125" s="34">
        <v>0</v>
      </c>
      <c r="AH125" s="34">
        <v>0</v>
      </c>
      <c r="AI125" s="40">
        <f t="shared" ref="AI125" si="779">SUM(AJ125:AM125)</f>
        <v>0</v>
      </c>
      <c r="AJ125" s="41">
        <v>0</v>
      </c>
      <c r="AK125" s="34">
        <v>0</v>
      </c>
      <c r="AL125" s="34">
        <v>0</v>
      </c>
      <c r="AM125" s="34">
        <v>0</v>
      </c>
      <c r="AN125" s="40">
        <f t="shared" ref="AN125" si="780">SUM(AO125:AR125)</f>
        <v>0</v>
      </c>
      <c r="AO125" s="41">
        <v>0</v>
      </c>
      <c r="AP125" s="34">
        <v>0</v>
      </c>
      <c r="AQ125" s="34">
        <v>0</v>
      </c>
      <c r="AR125" s="34">
        <v>0</v>
      </c>
      <c r="AS125" s="40">
        <f t="shared" ref="AS125" si="781">SUM(AT125:AW125)</f>
        <v>0</v>
      </c>
      <c r="AT125" s="41">
        <v>0</v>
      </c>
      <c r="AU125" s="34">
        <v>0</v>
      </c>
      <c r="AV125" s="34">
        <v>0</v>
      </c>
      <c r="AW125" s="34">
        <v>0</v>
      </c>
      <c r="AX125" s="40">
        <f t="shared" ref="AX125" si="782">SUM(AY125:BB125)</f>
        <v>0</v>
      </c>
      <c r="AY125" s="41">
        <v>0</v>
      </c>
      <c r="AZ125" s="34">
        <v>0</v>
      </c>
      <c r="BA125" s="34">
        <v>0</v>
      </c>
      <c r="BB125" s="34">
        <v>0</v>
      </c>
      <c r="BC125" s="40">
        <f t="shared" ref="BC125" si="783">SUM(BD125:BG125)</f>
        <v>0</v>
      </c>
      <c r="BD125" s="41">
        <v>0</v>
      </c>
      <c r="BE125" s="34">
        <v>0</v>
      </c>
      <c r="BF125" s="34">
        <v>0</v>
      </c>
      <c r="BG125" s="34">
        <v>0</v>
      </c>
      <c r="BH125" s="40">
        <f t="shared" ref="BH125" si="784">SUM(BI125:BL125)</f>
        <v>0</v>
      </c>
      <c r="BI125" s="41">
        <v>0</v>
      </c>
      <c r="BJ125" s="34">
        <v>0</v>
      </c>
      <c r="BK125" s="34">
        <v>0</v>
      </c>
      <c r="BL125" s="34">
        <v>0</v>
      </c>
    </row>
    <row r="126" spans="1:64" ht="50.25" customHeight="1" x14ac:dyDescent="0.25">
      <c r="A126" s="26" t="s">
        <v>185</v>
      </c>
      <c r="B126" s="14" t="s">
        <v>188</v>
      </c>
      <c r="C126" s="28" t="s">
        <v>24</v>
      </c>
      <c r="D126" s="28" t="s">
        <v>94</v>
      </c>
      <c r="E126" s="29">
        <f t="shared" si="762"/>
        <v>3152.8</v>
      </c>
      <c r="F126" s="29">
        <f t="shared" ref="F126:F127" si="785">K126+P126+U126+Z126+AE126+AJ126+AO126+AT126+AY126</f>
        <v>0</v>
      </c>
      <c r="G126" s="29">
        <f t="shared" ref="G126:G127" si="786">L126+Q126+V126+AA126+AF126+AK126+AP126+AU126+AZ126</f>
        <v>0</v>
      </c>
      <c r="H126" s="29">
        <f t="shared" ref="H126:H127" si="787">M126+R126+W126+AB126+AG126+AL126+AQ126+AV126+BA126</f>
        <v>3121.3</v>
      </c>
      <c r="I126" s="29">
        <f t="shared" ref="I126:I127" si="788">N126+S126+X126+AC126+AH126+AM126+AR126+AW126+BB126</f>
        <v>31.5</v>
      </c>
      <c r="J126" s="31">
        <f t="shared" si="761"/>
        <v>0</v>
      </c>
      <c r="K126" s="34">
        <v>0</v>
      </c>
      <c r="L126" s="34">
        <v>0</v>
      </c>
      <c r="M126" s="31">
        <v>0</v>
      </c>
      <c r="N126" s="34">
        <v>0</v>
      </c>
      <c r="O126" s="42">
        <f t="shared" ref="O126:O127" si="789">SUM(P126:S126)</f>
        <v>3152.8</v>
      </c>
      <c r="P126" s="41">
        <v>0</v>
      </c>
      <c r="Q126" s="34">
        <v>0</v>
      </c>
      <c r="R126" s="35">
        <f>3622.3-501</f>
        <v>3121.3</v>
      </c>
      <c r="S126" s="35">
        <f>36.6-5.1</f>
        <v>31.5</v>
      </c>
      <c r="T126" s="40">
        <f t="shared" ref="T126:T127" si="790">SUM(U126:X126)</f>
        <v>0</v>
      </c>
      <c r="U126" s="41">
        <v>0</v>
      </c>
      <c r="V126" s="34">
        <v>0</v>
      </c>
      <c r="W126" s="34">
        <v>0</v>
      </c>
      <c r="X126" s="34">
        <v>0</v>
      </c>
      <c r="Y126" s="40">
        <f t="shared" ref="Y126:Y127" si="791">SUM(Z126:AC126)</f>
        <v>0</v>
      </c>
      <c r="Z126" s="41">
        <v>0</v>
      </c>
      <c r="AA126" s="34">
        <v>0</v>
      </c>
      <c r="AB126" s="34">
        <v>0</v>
      </c>
      <c r="AC126" s="34">
        <v>0</v>
      </c>
      <c r="AD126" s="40">
        <f t="shared" ref="AD126:AD127" si="792">SUM(AE126:AH126)</f>
        <v>0</v>
      </c>
      <c r="AE126" s="41">
        <v>0</v>
      </c>
      <c r="AF126" s="34">
        <v>0</v>
      </c>
      <c r="AG126" s="34">
        <v>0</v>
      </c>
      <c r="AH126" s="34">
        <v>0</v>
      </c>
      <c r="AI126" s="40">
        <f t="shared" ref="AI126:AI127" si="793">SUM(AJ126:AM126)</f>
        <v>0</v>
      </c>
      <c r="AJ126" s="41">
        <v>0</v>
      </c>
      <c r="AK126" s="34">
        <v>0</v>
      </c>
      <c r="AL126" s="34">
        <v>0</v>
      </c>
      <c r="AM126" s="34">
        <v>0</v>
      </c>
      <c r="AN126" s="40">
        <f t="shared" ref="AN126:AN127" si="794">SUM(AO126:AR126)</f>
        <v>0</v>
      </c>
      <c r="AO126" s="41">
        <v>0</v>
      </c>
      <c r="AP126" s="34">
        <v>0</v>
      </c>
      <c r="AQ126" s="34">
        <v>0</v>
      </c>
      <c r="AR126" s="34">
        <v>0</v>
      </c>
      <c r="AS126" s="40">
        <f t="shared" ref="AS126:AS127" si="795">SUM(AT126:AW126)</f>
        <v>0</v>
      </c>
      <c r="AT126" s="41">
        <v>0</v>
      </c>
      <c r="AU126" s="34">
        <v>0</v>
      </c>
      <c r="AV126" s="34">
        <v>0</v>
      </c>
      <c r="AW126" s="34">
        <v>0</v>
      </c>
      <c r="AX126" s="40">
        <f t="shared" ref="AX126:AX127" si="796">SUM(AY126:BB126)</f>
        <v>0</v>
      </c>
      <c r="AY126" s="41">
        <v>0</v>
      </c>
      <c r="AZ126" s="34">
        <v>0</v>
      </c>
      <c r="BA126" s="34">
        <v>0</v>
      </c>
      <c r="BB126" s="34">
        <v>0</v>
      </c>
      <c r="BC126" s="40">
        <f t="shared" ref="BC126:BC127" si="797">SUM(BD126:BG126)</f>
        <v>0</v>
      </c>
      <c r="BD126" s="41">
        <v>0</v>
      </c>
      <c r="BE126" s="34">
        <v>0</v>
      </c>
      <c r="BF126" s="34">
        <v>0</v>
      </c>
      <c r="BG126" s="34">
        <v>0</v>
      </c>
      <c r="BH126" s="40">
        <f t="shared" ref="BH126:BH127" si="798">SUM(BI126:BL126)</f>
        <v>0</v>
      </c>
      <c r="BI126" s="41">
        <v>0</v>
      </c>
      <c r="BJ126" s="34">
        <v>0</v>
      </c>
      <c r="BK126" s="34">
        <v>0</v>
      </c>
      <c r="BL126" s="34">
        <v>0</v>
      </c>
    </row>
    <row r="127" spans="1:64" ht="50.25" customHeight="1" x14ac:dyDescent="0.25">
      <c r="A127" s="26" t="s">
        <v>186</v>
      </c>
      <c r="B127" s="14" t="s">
        <v>189</v>
      </c>
      <c r="C127" s="28" t="s">
        <v>24</v>
      </c>
      <c r="D127" s="28" t="s">
        <v>94</v>
      </c>
      <c r="E127" s="29">
        <f t="shared" si="762"/>
        <v>10916.7</v>
      </c>
      <c r="F127" s="29">
        <f t="shared" si="785"/>
        <v>0</v>
      </c>
      <c r="G127" s="29">
        <f t="shared" si="786"/>
        <v>0</v>
      </c>
      <c r="H127" s="29">
        <f t="shared" si="787"/>
        <v>10807.5</v>
      </c>
      <c r="I127" s="29">
        <f t="shared" si="788"/>
        <v>109.2</v>
      </c>
      <c r="J127" s="31">
        <f t="shared" si="761"/>
        <v>0</v>
      </c>
      <c r="K127" s="34">
        <v>0</v>
      </c>
      <c r="L127" s="34">
        <v>0</v>
      </c>
      <c r="M127" s="31">
        <v>0</v>
      </c>
      <c r="N127" s="34">
        <v>0</v>
      </c>
      <c r="O127" s="42">
        <f t="shared" si="789"/>
        <v>10916.7</v>
      </c>
      <c r="P127" s="41">
        <v>0</v>
      </c>
      <c r="Q127" s="34">
        <v>0</v>
      </c>
      <c r="R127" s="35">
        <v>10807.5</v>
      </c>
      <c r="S127" s="35">
        <v>109.2</v>
      </c>
      <c r="T127" s="40">
        <f t="shared" si="790"/>
        <v>0</v>
      </c>
      <c r="U127" s="41">
        <v>0</v>
      </c>
      <c r="V127" s="34">
        <v>0</v>
      </c>
      <c r="W127" s="34">
        <v>0</v>
      </c>
      <c r="X127" s="34">
        <v>0</v>
      </c>
      <c r="Y127" s="40">
        <f t="shared" si="791"/>
        <v>0</v>
      </c>
      <c r="Z127" s="41">
        <v>0</v>
      </c>
      <c r="AA127" s="34">
        <v>0</v>
      </c>
      <c r="AB127" s="34">
        <v>0</v>
      </c>
      <c r="AC127" s="34">
        <v>0</v>
      </c>
      <c r="AD127" s="40">
        <f t="shared" si="792"/>
        <v>0</v>
      </c>
      <c r="AE127" s="41">
        <v>0</v>
      </c>
      <c r="AF127" s="34">
        <v>0</v>
      </c>
      <c r="AG127" s="34">
        <v>0</v>
      </c>
      <c r="AH127" s="34">
        <v>0</v>
      </c>
      <c r="AI127" s="40">
        <f t="shared" si="793"/>
        <v>0</v>
      </c>
      <c r="AJ127" s="41">
        <v>0</v>
      </c>
      <c r="AK127" s="34">
        <v>0</v>
      </c>
      <c r="AL127" s="34">
        <v>0</v>
      </c>
      <c r="AM127" s="34">
        <v>0</v>
      </c>
      <c r="AN127" s="40">
        <f t="shared" si="794"/>
        <v>0</v>
      </c>
      <c r="AO127" s="41">
        <v>0</v>
      </c>
      <c r="AP127" s="34">
        <v>0</v>
      </c>
      <c r="AQ127" s="34">
        <v>0</v>
      </c>
      <c r="AR127" s="34">
        <v>0</v>
      </c>
      <c r="AS127" s="40">
        <f t="shared" si="795"/>
        <v>0</v>
      </c>
      <c r="AT127" s="41">
        <v>0</v>
      </c>
      <c r="AU127" s="34">
        <v>0</v>
      </c>
      <c r="AV127" s="34">
        <v>0</v>
      </c>
      <c r="AW127" s="34">
        <v>0</v>
      </c>
      <c r="AX127" s="40">
        <f t="shared" si="796"/>
        <v>0</v>
      </c>
      <c r="AY127" s="41">
        <v>0</v>
      </c>
      <c r="AZ127" s="34">
        <v>0</v>
      </c>
      <c r="BA127" s="34">
        <v>0</v>
      </c>
      <c r="BB127" s="34">
        <v>0</v>
      </c>
      <c r="BC127" s="40">
        <f t="shared" si="797"/>
        <v>0</v>
      </c>
      <c r="BD127" s="41">
        <v>0</v>
      </c>
      <c r="BE127" s="34">
        <v>0</v>
      </c>
      <c r="BF127" s="34">
        <v>0</v>
      </c>
      <c r="BG127" s="34">
        <v>0</v>
      </c>
      <c r="BH127" s="40">
        <f t="shared" si="798"/>
        <v>0</v>
      </c>
      <c r="BI127" s="41">
        <v>0</v>
      </c>
      <c r="BJ127" s="34">
        <v>0</v>
      </c>
      <c r="BK127" s="34">
        <v>0</v>
      </c>
      <c r="BL127" s="34">
        <v>0</v>
      </c>
    </row>
    <row r="128" spans="1:64" ht="75.75" customHeight="1" x14ac:dyDescent="0.25">
      <c r="A128" s="26" t="s">
        <v>197</v>
      </c>
      <c r="B128" s="14" t="s">
        <v>198</v>
      </c>
      <c r="C128" s="28" t="s">
        <v>24</v>
      </c>
      <c r="D128" s="28" t="s">
        <v>38</v>
      </c>
      <c r="E128" s="29">
        <f t="shared" si="762"/>
        <v>9245</v>
      </c>
      <c r="F128" s="29">
        <f t="shared" ref="F128" si="799">K128+P128+U128+Z128+AE128+AJ128+AO128+AT128+AY128</f>
        <v>0</v>
      </c>
      <c r="G128" s="29">
        <f t="shared" ref="G128" si="800">L128+Q128+V128+AA128+AF128+AK128+AP128+AU128+AZ128</f>
        <v>0</v>
      </c>
      <c r="H128" s="29">
        <f t="shared" ref="H128" si="801">M128+R128+W128+AB128+AG128+AL128+AQ128+AV128+BA128</f>
        <v>9245</v>
      </c>
      <c r="I128" s="29">
        <f t="shared" ref="I128:I134" si="802">N128+S128+X128+AC128+AH128+AM128+AR128+AW128+BB128</f>
        <v>0</v>
      </c>
      <c r="J128" s="31">
        <f t="shared" ref="J128:J131" si="803">M128+N128</f>
        <v>0</v>
      </c>
      <c r="K128" s="34">
        <v>0</v>
      </c>
      <c r="L128" s="34">
        <v>0</v>
      </c>
      <c r="M128" s="31">
        <v>0</v>
      </c>
      <c r="N128" s="34">
        <v>0</v>
      </c>
      <c r="O128" s="42">
        <f t="shared" ref="O128" si="804">SUM(P128:S128)</f>
        <v>9245</v>
      </c>
      <c r="P128" s="41">
        <v>0</v>
      </c>
      <c r="Q128" s="34">
        <v>0</v>
      </c>
      <c r="R128" s="35">
        <f>9578.8-333.8</f>
        <v>9245</v>
      </c>
      <c r="S128" s="35">
        <v>0</v>
      </c>
      <c r="T128" s="40">
        <f t="shared" ref="T128" si="805">SUM(U128:X128)</f>
        <v>0</v>
      </c>
      <c r="U128" s="41">
        <v>0</v>
      </c>
      <c r="V128" s="34">
        <v>0</v>
      </c>
      <c r="W128" s="34">
        <v>0</v>
      </c>
      <c r="X128" s="34">
        <v>0</v>
      </c>
      <c r="Y128" s="40">
        <f t="shared" ref="Y128" si="806">SUM(Z128:AC128)</f>
        <v>0</v>
      </c>
      <c r="Z128" s="41">
        <v>0</v>
      </c>
      <c r="AA128" s="34">
        <v>0</v>
      </c>
      <c r="AB128" s="34">
        <v>0</v>
      </c>
      <c r="AC128" s="34">
        <v>0</v>
      </c>
      <c r="AD128" s="40">
        <f t="shared" ref="AD128" si="807">SUM(AE128:AH128)</f>
        <v>0</v>
      </c>
      <c r="AE128" s="41">
        <v>0</v>
      </c>
      <c r="AF128" s="34">
        <v>0</v>
      </c>
      <c r="AG128" s="34">
        <v>0</v>
      </c>
      <c r="AH128" s="34">
        <v>0</v>
      </c>
      <c r="AI128" s="40">
        <f t="shared" ref="AI128" si="808">SUM(AJ128:AM128)</f>
        <v>0</v>
      </c>
      <c r="AJ128" s="41">
        <v>0</v>
      </c>
      <c r="AK128" s="34">
        <v>0</v>
      </c>
      <c r="AL128" s="34">
        <v>0</v>
      </c>
      <c r="AM128" s="34">
        <v>0</v>
      </c>
      <c r="AN128" s="40">
        <f t="shared" ref="AN128" si="809">SUM(AO128:AR128)</f>
        <v>0</v>
      </c>
      <c r="AO128" s="41">
        <v>0</v>
      </c>
      <c r="AP128" s="34">
        <v>0</v>
      </c>
      <c r="AQ128" s="34">
        <v>0</v>
      </c>
      <c r="AR128" s="34">
        <v>0</v>
      </c>
      <c r="AS128" s="40">
        <f t="shared" ref="AS128" si="810">SUM(AT128:AW128)</f>
        <v>0</v>
      </c>
      <c r="AT128" s="41">
        <v>0</v>
      </c>
      <c r="AU128" s="34">
        <v>0</v>
      </c>
      <c r="AV128" s="34">
        <v>0</v>
      </c>
      <c r="AW128" s="34">
        <v>0</v>
      </c>
      <c r="AX128" s="40">
        <f t="shared" ref="AX128" si="811">SUM(AY128:BB128)</f>
        <v>0</v>
      </c>
      <c r="AY128" s="41">
        <v>0</v>
      </c>
      <c r="AZ128" s="34">
        <v>0</v>
      </c>
      <c r="BA128" s="34">
        <v>0</v>
      </c>
      <c r="BB128" s="34">
        <v>0</v>
      </c>
      <c r="BC128" s="40">
        <f t="shared" ref="BC128" si="812">SUM(BD128:BG128)</f>
        <v>0</v>
      </c>
      <c r="BD128" s="41">
        <v>0</v>
      </c>
      <c r="BE128" s="34">
        <v>0</v>
      </c>
      <c r="BF128" s="34">
        <v>0</v>
      </c>
      <c r="BG128" s="34">
        <v>0</v>
      </c>
      <c r="BH128" s="40">
        <f t="shared" ref="BH128" si="813">SUM(BI128:BL128)</f>
        <v>0</v>
      </c>
      <c r="BI128" s="41">
        <v>0</v>
      </c>
      <c r="BJ128" s="34">
        <v>0</v>
      </c>
      <c r="BK128" s="34">
        <v>0</v>
      </c>
      <c r="BL128" s="34">
        <v>0</v>
      </c>
    </row>
    <row r="129" spans="1:64" ht="58.5" customHeight="1" x14ac:dyDescent="0.25">
      <c r="A129" s="26" t="s">
        <v>201</v>
      </c>
      <c r="B129" s="14" t="s">
        <v>200</v>
      </c>
      <c r="C129" s="28" t="s">
        <v>24</v>
      </c>
      <c r="D129" s="28" t="s">
        <v>24</v>
      </c>
      <c r="E129" s="29">
        <f>O129</f>
        <v>1503</v>
      </c>
      <c r="F129" s="29">
        <f t="shared" ref="F129:H131" si="814">P129</f>
        <v>0</v>
      </c>
      <c r="G129" s="29">
        <f t="shared" si="814"/>
        <v>0</v>
      </c>
      <c r="H129" s="29">
        <f t="shared" si="814"/>
        <v>1503</v>
      </c>
      <c r="I129" s="29">
        <f t="shared" si="802"/>
        <v>0</v>
      </c>
      <c r="J129" s="31">
        <f t="shared" si="803"/>
        <v>0</v>
      </c>
      <c r="K129" s="34">
        <v>0</v>
      </c>
      <c r="L129" s="34">
        <v>0</v>
      </c>
      <c r="M129" s="31">
        <v>0</v>
      </c>
      <c r="N129" s="34">
        <v>0</v>
      </c>
      <c r="O129" s="42">
        <f>R129</f>
        <v>1503</v>
      </c>
      <c r="P129" s="33">
        <f t="shared" ref="P129:P139" si="815">SUM(P130:P133)</f>
        <v>0</v>
      </c>
      <c r="Q129" s="34">
        <v>0</v>
      </c>
      <c r="R129" s="35">
        <f>1880-377</f>
        <v>1503</v>
      </c>
      <c r="S129" s="35">
        <v>0</v>
      </c>
      <c r="T129" s="40">
        <f t="shared" ref="T129:T131" si="816">SUM(U129:X129)</f>
        <v>0</v>
      </c>
      <c r="U129" s="41">
        <v>0</v>
      </c>
      <c r="V129" s="34">
        <v>0</v>
      </c>
      <c r="W129" s="34">
        <v>0</v>
      </c>
      <c r="X129" s="34">
        <v>0</v>
      </c>
      <c r="Y129" s="40">
        <f t="shared" ref="Y129:Y131" si="817">SUM(Z129:AC129)</f>
        <v>0</v>
      </c>
      <c r="Z129" s="41">
        <v>0</v>
      </c>
      <c r="AA129" s="34">
        <v>0</v>
      </c>
      <c r="AB129" s="34">
        <v>0</v>
      </c>
      <c r="AC129" s="34">
        <v>0</v>
      </c>
      <c r="AD129" s="40">
        <f t="shared" ref="AD129:AD131" si="818">SUM(AE129:AH129)</f>
        <v>0</v>
      </c>
      <c r="AE129" s="41">
        <v>0</v>
      </c>
      <c r="AF129" s="34">
        <v>0</v>
      </c>
      <c r="AG129" s="34">
        <v>0</v>
      </c>
      <c r="AH129" s="34">
        <v>0</v>
      </c>
      <c r="AI129" s="40">
        <f t="shared" ref="AI129:AI131" si="819">SUM(AJ129:AM129)</f>
        <v>0</v>
      </c>
      <c r="AJ129" s="41">
        <v>0</v>
      </c>
      <c r="AK129" s="34">
        <v>0</v>
      </c>
      <c r="AL129" s="34">
        <v>0</v>
      </c>
      <c r="AM129" s="34">
        <v>0</v>
      </c>
      <c r="AN129" s="40">
        <f t="shared" ref="AN129:AN131" si="820">SUM(AO129:AR129)</f>
        <v>0</v>
      </c>
      <c r="AO129" s="41">
        <v>0</v>
      </c>
      <c r="AP129" s="34">
        <v>0</v>
      </c>
      <c r="AQ129" s="34">
        <v>0</v>
      </c>
      <c r="AR129" s="34">
        <v>0</v>
      </c>
      <c r="AS129" s="40">
        <f t="shared" ref="AS129:AS131" si="821">SUM(AT129:AW129)</f>
        <v>0</v>
      </c>
      <c r="AT129" s="41">
        <v>0</v>
      </c>
      <c r="AU129" s="34">
        <v>0</v>
      </c>
      <c r="AV129" s="34">
        <v>0</v>
      </c>
      <c r="AW129" s="34">
        <v>0</v>
      </c>
      <c r="AX129" s="40">
        <f t="shared" ref="AX129:AX131" si="822">SUM(AY129:BB129)</f>
        <v>0</v>
      </c>
      <c r="AY129" s="41">
        <v>0</v>
      </c>
      <c r="AZ129" s="34">
        <v>0</v>
      </c>
      <c r="BA129" s="34">
        <v>0</v>
      </c>
      <c r="BB129" s="34">
        <v>0</v>
      </c>
      <c r="BC129" s="40">
        <f t="shared" ref="BC129:BC131" si="823">SUM(BD129:BG129)</f>
        <v>0</v>
      </c>
      <c r="BD129" s="41">
        <v>0</v>
      </c>
      <c r="BE129" s="34">
        <v>0</v>
      </c>
      <c r="BF129" s="34">
        <v>0</v>
      </c>
      <c r="BG129" s="34">
        <v>0</v>
      </c>
      <c r="BH129" s="40">
        <f t="shared" ref="BH129:BH131" si="824">SUM(BI129:BL129)</f>
        <v>0</v>
      </c>
      <c r="BI129" s="41">
        <v>0</v>
      </c>
      <c r="BJ129" s="34">
        <v>0</v>
      </c>
      <c r="BK129" s="34">
        <v>0</v>
      </c>
      <c r="BL129" s="34">
        <v>0</v>
      </c>
    </row>
    <row r="130" spans="1:64" ht="58.5" customHeight="1" x14ac:dyDescent="0.25">
      <c r="A130" s="26" t="s">
        <v>202</v>
      </c>
      <c r="B130" s="14" t="s">
        <v>207</v>
      </c>
      <c r="C130" s="28" t="s">
        <v>24</v>
      </c>
      <c r="D130" s="28" t="s">
        <v>24</v>
      </c>
      <c r="E130" s="29">
        <f>O130</f>
        <v>5315.6</v>
      </c>
      <c r="F130" s="29"/>
      <c r="G130" s="29">
        <f t="shared" si="814"/>
        <v>0</v>
      </c>
      <c r="H130" s="29">
        <f t="shared" si="814"/>
        <v>5315.6</v>
      </c>
      <c r="I130" s="29">
        <f t="shared" si="802"/>
        <v>0</v>
      </c>
      <c r="J130" s="31">
        <f t="shared" si="803"/>
        <v>0</v>
      </c>
      <c r="K130" s="34">
        <v>0</v>
      </c>
      <c r="L130" s="34">
        <v>0</v>
      </c>
      <c r="M130" s="31">
        <v>0</v>
      </c>
      <c r="N130" s="34">
        <v>0</v>
      </c>
      <c r="O130" s="42">
        <f>R130</f>
        <v>5315.6</v>
      </c>
      <c r="P130" s="33">
        <f t="shared" si="815"/>
        <v>0</v>
      </c>
      <c r="Q130" s="34">
        <v>0</v>
      </c>
      <c r="R130" s="35">
        <f>5480-164.4</f>
        <v>5315.6</v>
      </c>
      <c r="S130" s="35">
        <v>0</v>
      </c>
      <c r="T130" s="40">
        <f t="shared" si="816"/>
        <v>0</v>
      </c>
      <c r="U130" s="41">
        <v>0</v>
      </c>
      <c r="V130" s="34">
        <v>0</v>
      </c>
      <c r="W130" s="34">
        <v>0</v>
      </c>
      <c r="X130" s="34">
        <v>0</v>
      </c>
      <c r="Y130" s="40">
        <f t="shared" si="817"/>
        <v>0</v>
      </c>
      <c r="Z130" s="41">
        <v>0</v>
      </c>
      <c r="AA130" s="34">
        <v>0</v>
      </c>
      <c r="AB130" s="34">
        <v>0</v>
      </c>
      <c r="AC130" s="34">
        <v>0</v>
      </c>
      <c r="AD130" s="40">
        <f t="shared" si="818"/>
        <v>0</v>
      </c>
      <c r="AE130" s="41">
        <v>0</v>
      </c>
      <c r="AF130" s="34">
        <v>0</v>
      </c>
      <c r="AG130" s="34">
        <v>0</v>
      </c>
      <c r="AH130" s="34">
        <v>0</v>
      </c>
      <c r="AI130" s="40">
        <f t="shared" si="819"/>
        <v>0</v>
      </c>
      <c r="AJ130" s="41">
        <v>0</v>
      </c>
      <c r="AK130" s="34">
        <v>0</v>
      </c>
      <c r="AL130" s="34">
        <v>0</v>
      </c>
      <c r="AM130" s="34">
        <v>0</v>
      </c>
      <c r="AN130" s="40">
        <f t="shared" si="820"/>
        <v>0</v>
      </c>
      <c r="AO130" s="41">
        <v>0</v>
      </c>
      <c r="AP130" s="34">
        <v>0</v>
      </c>
      <c r="AQ130" s="34">
        <v>0</v>
      </c>
      <c r="AR130" s="34">
        <v>0</v>
      </c>
      <c r="AS130" s="40">
        <f t="shared" si="821"/>
        <v>0</v>
      </c>
      <c r="AT130" s="41">
        <v>0</v>
      </c>
      <c r="AU130" s="34">
        <v>0</v>
      </c>
      <c r="AV130" s="34">
        <v>0</v>
      </c>
      <c r="AW130" s="34">
        <v>0</v>
      </c>
      <c r="AX130" s="40">
        <f t="shared" si="822"/>
        <v>0</v>
      </c>
      <c r="AY130" s="41">
        <v>0</v>
      </c>
      <c r="AZ130" s="34">
        <v>0</v>
      </c>
      <c r="BA130" s="34">
        <v>0</v>
      </c>
      <c r="BB130" s="34">
        <v>0</v>
      </c>
      <c r="BC130" s="40">
        <f t="shared" si="823"/>
        <v>0</v>
      </c>
      <c r="BD130" s="41">
        <v>0</v>
      </c>
      <c r="BE130" s="34">
        <v>0</v>
      </c>
      <c r="BF130" s="34">
        <v>0</v>
      </c>
      <c r="BG130" s="34">
        <v>0</v>
      </c>
      <c r="BH130" s="40">
        <f t="shared" si="824"/>
        <v>0</v>
      </c>
      <c r="BI130" s="41">
        <v>0</v>
      </c>
      <c r="BJ130" s="34">
        <v>0</v>
      </c>
      <c r="BK130" s="34">
        <v>0</v>
      </c>
      <c r="BL130" s="34">
        <v>0</v>
      </c>
    </row>
    <row r="131" spans="1:64" ht="43.5" customHeight="1" x14ac:dyDescent="0.25">
      <c r="A131" s="26" t="s">
        <v>210</v>
      </c>
      <c r="B131" s="14" t="s">
        <v>217</v>
      </c>
      <c r="C131" s="28" t="s">
        <v>24</v>
      </c>
      <c r="D131" s="28" t="s">
        <v>94</v>
      </c>
      <c r="E131" s="29">
        <f>SUM(G131:I131)</f>
        <v>3725.2</v>
      </c>
      <c r="F131" s="29"/>
      <c r="G131" s="29">
        <f t="shared" si="814"/>
        <v>0</v>
      </c>
      <c r="H131" s="29">
        <f t="shared" ref="H131" si="825">R131</f>
        <v>3688</v>
      </c>
      <c r="I131" s="29">
        <f t="shared" si="802"/>
        <v>37.200000000000003</v>
      </c>
      <c r="J131" s="31">
        <f t="shared" si="803"/>
        <v>0</v>
      </c>
      <c r="K131" s="34">
        <v>0</v>
      </c>
      <c r="L131" s="34">
        <v>0</v>
      </c>
      <c r="M131" s="31">
        <v>0</v>
      </c>
      <c r="N131" s="34">
        <v>0</v>
      </c>
      <c r="O131" s="42">
        <f t="shared" ref="O131" si="826">SUM(P131:S131)</f>
        <v>3725.2</v>
      </c>
      <c r="P131" s="33">
        <f t="shared" si="815"/>
        <v>0</v>
      </c>
      <c r="Q131" s="34">
        <v>0</v>
      </c>
      <c r="R131" s="35">
        <f>3922.1-234.1</f>
        <v>3688</v>
      </c>
      <c r="S131" s="35">
        <f>39.6-2.4</f>
        <v>37.200000000000003</v>
      </c>
      <c r="T131" s="40">
        <f t="shared" si="816"/>
        <v>0</v>
      </c>
      <c r="U131" s="41">
        <v>0</v>
      </c>
      <c r="V131" s="34">
        <v>0</v>
      </c>
      <c r="W131" s="34">
        <v>0</v>
      </c>
      <c r="X131" s="34">
        <v>0</v>
      </c>
      <c r="Y131" s="40">
        <f t="shared" si="817"/>
        <v>0</v>
      </c>
      <c r="Z131" s="41">
        <v>0</v>
      </c>
      <c r="AA131" s="34">
        <v>0</v>
      </c>
      <c r="AB131" s="34">
        <v>0</v>
      </c>
      <c r="AC131" s="34">
        <v>0</v>
      </c>
      <c r="AD131" s="40">
        <f t="shared" si="818"/>
        <v>0</v>
      </c>
      <c r="AE131" s="41">
        <v>0</v>
      </c>
      <c r="AF131" s="34">
        <v>0</v>
      </c>
      <c r="AG131" s="34">
        <v>0</v>
      </c>
      <c r="AH131" s="34">
        <v>0</v>
      </c>
      <c r="AI131" s="40">
        <f t="shared" si="819"/>
        <v>0</v>
      </c>
      <c r="AJ131" s="41">
        <v>0</v>
      </c>
      <c r="AK131" s="34">
        <v>0</v>
      </c>
      <c r="AL131" s="34">
        <v>0</v>
      </c>
      <c r="AM131" s="34">
        <v>0</v>
      </c>
      <c r="AN131" s="40">
        <f t="shared" si="820"/>
        <v>0</v>
      </c>
      <c r="AO131" s="41">
        <v>0</v>
      </c>
      <c r="AP131" s="34">
        <v>0</v>
      </c>
      <c r="AQ131" s="34">
        <v>0</v>
      </c>
      <c r="AR131" s="34">
        <v>0</v>
      </c>
      <c r="AS131" s="40">
        <f t="shared" si="821"/>
        <v>0</v>
      </c>
      <c r="AT131" s="41">
        <v>0</v>
      </c>
      <c r="AU131" s="34">
        <v>0</v>
      </c>
      <c r="AV131" s="34">
        <v>0</v>
      </c>
      <c r="AW131" s="34">
        <v>0</v>
      </c>
      <c r="AX131" s="40">
        <f t="shared" si="822"/>
        <v>0</v>
      </c>
      <c r="AY131" s="41">
        <v>0</v>
      </c>
      <c r="AZ131" s="34">
        <v>0</v>
      </c>
      <c r="BA131" s="34">
        <v>0</v>
      </c>
      <c r="BB131" s="34">
        <v>0</v>
      </c>
      <c r="BC131" s="40">
        <f t="shared" si="823"/>
        <v>0</v>
      </c>
      <c r="BD131" s="41">
        <v>0</v>
      </c>
      <c r="BE131" s="34">
        <v>0</v>
      </c>
      <c r="BF131" s="34">
        <v>0</v>
      </c>
      <c r="BG131" s="34">
        <v>0</v>
      </c>
      <c r="BH131" s="40">
        <f t="shared" si="824"/>
        <v>0</v>
      </c>
      <c r="BI131" s="41">
        <v>0</v>
      </c>
      <c r="BJ131" s="34">
        <v>0</v>
      </c>
      <c r="BK131" s="34">
        <v>0</v>
      </c>
      <c r="BL131" s="34">
        <v>0</v>
      </c>
    </row>
    <row r="132" spans="1:64" ht="52.5" customHeight="1" x14ac:dyDescent="0.25">
      <c r="A132" s="26" t="s">
        <v>222</v>
      </c>
      <c r="B132" s="14" t="s">
        <v>301</v>
      </c>
      <c r="C132" s="28" t="s">
        <v>24</v>
      </c>
      <c r="D132" s="28" t="s">
        <v>94</v>
      </c>
      <c r="E132" s="29">
        <f t="shared" ref="E132:E134" si="827">SUM(G132:I132)</f>
        <v>10437.4</v>
      </c>
      <c r="F132" s="29"/>
      <c r="G132" s="29">
        <f t="shared" ref="G132:G133" si="828">Q132</f>
        <v>0</v>
      </c>
      <c r="H132" s="29">
        <f t="shared" ref="H132:H134" si="829">M132+R132+W132+AB132+AG132+AL132+AQ132+AV132+BA132</f>
        <v>10333</v>
      </c>
      <c r="I132" s="29">
        <f t="shared" si="802"/>
        <v>104.4</v>
      </c>
      <c r="J132" s="31">
        <f t="shared" ref="J132:J133" si="830">M132+N132</f>
        <v>0</v>
      </c>
      <c r="K132" s="34">
        <v>0</v>
      </c>
      <c r="L132" s="34">
        <v>0</v>
      </c>
      <c r="M132" s="31">
        <v>0</v>
      </c>
      <c r="N132" s="34">
        <v>0</v>
      </c>
      <c r="O132" s="42">
        <f t="shared" ref="O132:O133" si="831">SUM(P132:S132)</f>
        <v>0</v>
      </c>
      <c r="P132" s="33">
        <f t="shared" si="815"/>
        <v>0</v>
      </c>
      <c r="Q132" s="34">
        <v>0</v>
      </c>
      <c r="R132" s="35">
        <v>0</v>
      </c>
      <c r="S132" s="35">
        <v>0</v>
      </c>
      <c r="T132" s="42">
        <f>SUM(U132:X132)</f>
        <v>10437.4</v>
      </c>
      <c r="U132" s="42">
        <v>0</v>
      </c>
      <c r="V132" s="35">
        <v>0</v>
      </c>
      <c r="W132" s="35">
        <v>10333</v>
      </c>
      <c r="X132" s="35">
        <v>104.4</v>
      </c>
      <c r="Y132" s="40">
        <f t="shared" ref="Y132:Y133" si="832">SUM(Z132:AC132)</f>
        <v>0</v>
      </c>
      <c r="Z132" s="41">
        <v>0</v>
      </c>
      <c r="AA132" s="34">
        <v>0</v>
      </c>
      <c r="AB132" s="34">
        <v>0</v>
      </c>
      <c r="AC132" s="34">
        <v>0</v>
      </c>
      <c r="AD132" s="40">
        <f t="shared" ref="AD132:AD133" si="833">SUM(AE132:AH132)</f>
        <v>0</v>
      </c>
      <c r="AE132" s="41">
        <v>0</v>
      </c>
      <c r="AF132" s="34">
        <v>0</v>
      </c>
      <c r="AG132" s="34">
        <v>0</v>
      </c>
      <c r="AH132" s="34">
        <v>0</v>
      </c>
      <c r="AI132" s="40">
        <f t="shared" ref="AI132:AI133" si="834">SUM(AJ132:AM132)</f>
        <v>0</v>
      </c>
      <c r="AJ132" s="41">
        <v>0</v>
      </c>
      <c r="AK132" s="34">
        <v>0</v>
      </c>
      <c r="AL132" s="34">
        <v>0</v>
      </c>
      <c r="AM132" s="34">
        <v>0</v>
      </c>
      <c r="AN132" s="40">
        <f t="shared" ref="AN132:AN133" si="835">SUM(AO132:AR132)</f>
        <v>0</v>
      </c>
      <c r="AO132" s="41">
        <v>0</v>
      </c>
      <c r="AP132" s="34">
        <v>0</v>
      </c>
      <c r="AQ132" s="34">
        <v>0</v>
      </c>
      <c r="AR132" s="34">
        <v>0</v>
      </c>
      <c r="AS132" s="40">
        <f t="shared" ref="AS132:AS133" si="836">SUM(AT132:AW132)</f>
        <v>0</v>
      </c>
      <c r="AT132" s="41">
        <v>0</v>
      </c>
      <c r="AU132" s="34">
        <v>0</v>
      </c>
      <c r="AV132" s="34">
        <v>0</v>
      </c>
      <c r="AW132" s="34">
        <v>0</v>
      </c>
      <c r="AX132" s="40">
        <f t="shared" ref="AX132:AX133" si="837">SUM(AY132:BB132)</f>
        <v>0</v>
      </c>
      <c r="AY132" s="41">
        <v>0</v>
      </c>
      <c r="AZ132" s="34">
        <v>0</v>
      </c>
      <c r="BA132" s="34">
        <v>0</v>
      </c>
      <c r="BB132" s="34">
        <v>0</v>
      </c>
      <c r="BC132" s="40">
        <f t="shared" ref="BC132:BC133" si="838">SUM(BD132:BG132)</f>
        <v>0</v>
      </c>
      <c r="BD132" s="41">
        <v>0</v>
      </c>
      <c r="BE132" s="34">
        <v>0</v>
      </c>
      <c r="BF132" s="34">
        <v>0</v>
      </c>
      <c r="BG132" s="34">
        <v>0</v>
      </c>
      <c r="BH132" s="40">
        <f t="shared" ref="BH132:BH133" si="839">SUM(BI132:BL132)</f>
        <v>0</v>
      </c>
      <c r="BI132" s="41">
        <v>0</v>
      </c>
      <c r="BJ132" s="34">
        <v>0</v>
      </c>
      <c r="BK132" s="34">
        <v>0</v>
      </c>
      <c r="BL132" s="34">
        <v>0</v>
      </c>
    </row>
    <row r="133" spans="1:64" ht="43.5" customHeight="1" x14ac:dyDescent="0.25">
      <c r="A133" s="26" t="s">
        <v>223</v>
      </c>
      <c r="B133" s="14" t="s">
        <v>302</v>
      </c>
      <c r="C133" s="28" t="s">
        <v>24</v>
      </c>
      <c r="D133" s="28" t="s">
        <v>94</v>
      </c>
      <c r="E133" s="29">
        <f t="shared" si="827"/>
        <v>7675</v>
      </c>
      <c r="F133" s="29"/>
      <c r="G133" s="29">
        <f t="shared" si="828"/>
        <v>0</v>
      </c>
      <c r="H133" s="29">
        <f t="shared" si="829"/>
        <v>7598.3</v>
      </c>
      <c r="I133" s="29">
        <f t="shared" si="802"/>
        <v>76.7</v>
      </c>
      <c r="J133" s="31">
        <f t="shared" si="830"/>
        <v>0</v>
      </c>
      <c r="K133" s="34">
        <v>0</v>
      </c>
      <c r="L133" s="34">
        <v>0</v>
      </c>
      <c r="M133" s="31">
        <v>0</v>
      </c>
      <c r="N133" s="34">
        <v>0</v>
      </c>
      <c r="O133" s="42">
        <f t="shared" si="831"/>
        <v>0</v>
      </c>
      <c r="P133" s="33">
        <f t="shared" si="815"/>
        <v>0</v>
      </c>
      <c r="Q133" s="34">
        <v>0</v>
      </c>
      <c r="R133" s="35">
        <v>0</v>
      </c>
      <c r="S133" s="35">
        <v>0</v>
      </c>
      <c r="T133" s="42">
        <f>SUM(U133:X133)</f>
        <v>7675</v>
      </c>
      <c r="U133" s="42">
        <v>0</v>
      </c>
      <c r="V133" s="35">
        <v>0</v>
      </c>
      <c r="W133" s="35">
        <v>7598.3</v>
      </c>
      <c r="X133" s="35">
        <v>76.7</v>
      </c>
      <c r="Y133" s="40">
        <f t="shared" si="832"/>
        <v>0</v>
      </c>
      <c r="Z133" s="41">
        <v>0</v>
      </c>
      <c r="AA133" s="34">
        <v>0</v>
      </c>
      <c r="AB133" s="34">
        <v>0</v>
      </c>
      <c r="AC133" s="34">
        <v>0</v>
      </c>
      <c r="AD133" s="40">
        <f t="shared" si="833"/>
        <v>0</v>
      </c>
      <c r="AE133" s="41">
        <v>0</v>
      </c>
      <c r="AF133" s="34">
        <v>0</v>
      </c>
      <c r="AG133" s="34">
        <v>0</v>
      </c>
      <c r="AH133" s="34">
        <v>0</v>
      </c>
      <c r="AI133" s="40">
        <f t="shared" si="834"/>
        <v>0</v>
      </c>
      <c r="AJ133" s="41">
        <v>0</v>
      </c>
      <c r="AK133" s="34">
        <v>0</v>
      </c>
      <c r="AL133" s="34">
        <v>0</v>
      </c>
      <c r="AM133" s="34">
        <v>0</v>
      </c>
      <c r="AN133" s="40">
        <f t="shared" si="835"/>
        <v>0</v>
      </c>
      <c r="AO133" s="41">
        <v>0</v>
      </c>
      <c r="AP133" s="34">
        <v>0</v>
      </c>
      <c r="AQ133" s="34">
        <v>0</v>
      </c>
      <c r="AR133" s="34">
        <v>0</v>
      </c>
      <c r="AS133" s="40">
        <f t="shared" si="836"/>
        <v>0</v>
      </c>
      <c r="AT133" s="41">
        <v>0</v>
      </c>
      <c r="AU133" s="34">
        <v>0</v>
      </c>
      <c r="AV133" s="34">
        <v>0</v>
      </c>
      <c r="AW133" s="34">
        <v>0</v>
      </c>
      <c r="AX133" s="40">
        <f t="shared" si="837"/>
        <v>0</v>
      </c>
      <c r="AY133" s="41">
        <v>0</v>
      </c>
      <c r="AZ133" s="34">
        <v>0</v>
      </c>
      <c r="BA133" s="34">
        <v>0</v>
      </c>
      <c r="BB133" s="34">
        <v>0</v>
      </c>
      <c r="BC133" s="40">
        <f t="shared" si="838"/>
        <v>0</v>
      </c>
      <c r="BD133" s="41">
        <v>0</v>
      </c>
      <c r="BE133" s="34">
        <v>0</v>
      </c>
      <c r="BF133" s="34">
        <v>0</v>
      </c>
      <c r="BG133" s="34">
        <v>0</v>
      </c>
      <c r="BH133" s="40">
        <f t="shared" si="839"/>
        <v>0</v>
      </c>
      <c r="BI133" s="41">
        <v>0</v>
      </c>
      <c r="BJ133" s="34">
        <v>0</v>
      </c>
      <c r="BK133" s="34">
        <v>0</v>
      </c>
      <c r="BL133" s="34">
        <v>0</v>
      </c>
    </row>
    <row r="134" spans="1:64" ht="43.5" customHeight="1" x14ac:dyDescent="0.25">
      <c r="A134" s="26" t="s">
        <v>224</v>
      </c>
      <c r="B134" s="53" t="s">
        <v>267</v>
      </c>
      <c r="C134" s="49" t="s">
        <v>24</v>
      </c>
      <c r="D134" s="28" t="s">
        <v>24</v>
      </c>
      <c r="E134" s="29">
        <f t="shared" si="827"/>
        <v>6248.7</v>
      </c>
      <c r="F134" s="29">
        <f t="shared" ref="F134" si="840">K134+P134+U134+Z134+AE134+AJ134+AO134+AT134+AY134</f>
        <v>0</v>
      </c>
      <c r="G134" s="29">
        <f>L134+Q134+V134+AA134+AF134+AK134+AP134+AU134+AZ134</f>
        <v>5936.2</v>
      </c>
      <c r="H134" s="29">
        <f t="shared" si="829"/>
        <v>312.5</v>
      </c>
      <c r="I134" s="29">
        <f t="shared" si="802"/>
        <v>0</v>
      </c>
      <c r="J134" s="31">
        <f t="shared" ref="J134:J156" si="841">M134+N134</f>
        <v>0</v>
      </c>
      <c r="K134" s="34">
        <v>0</v>
      </c>
      <c r="L134" s="34">
        <v>0</v>
      </c>
      <c r="M134" s="31">
        <v>0</v>
      </c>
      <c r="N134" s="34">
        <v>0</v>
      </c>
      <c r="O134" s="42">
        <f t="shared" ref="O134:O138" si="842">SUM(P134:S134)</f>
        <v>0</v>
      </c>
      <c r="P134" s="33">
        <f t="shared" si="815"/>
        <v>0</v>
      </c>
      <c r="Q134" s="34">
        <v>0</v>
      </c>
      <c r="R134" s="35">
        <v>0</v>
      </c>
      <c r="S134" s="35">
        <v>0</v>
      </c>
      <c r="T134" s="42">
        <f t="shared" ref="T134:T138" si="843">SUM(U134:X134)</f>
        <v>6248.7</v>
      </c>
      <c r="U134" s="41">
        <v>0</v>
      </c>
      <c r="V134" s="54">
        <v>5936.2</v>
      </c>
      <c r="W134" s="54">
        <v>312.5</v>
      </c>
      <c r="X134" s="50">
        <v>0</v>
      </c>
      <c r="Y134" s="40">
        <f t="shared" ref="Y134:Y138" si="844">SUM(Z134:AC134)</f>
        <v>0</v>
      </c>
      <c r="Z134" s="41">
        <v>0</v>
      </c>
      <c r="AA134" s="34">
        <v>0</v>
      </c>
      <c r="AB134" s="34">
        <v>0</v>
      </c>
      <c r="AC134" s="34">
        <v>0</v>
      </c>
      <c r="AD134" s="40">
        <f t="shared" ref="AD134:AD138" si="845">SUM(AE134:AH134)</f>
        <v>0</v>
      </c>
      <c r="AE134" s="41">
        <v>0</v>
      </c>
      <c r="AF134" s="34">
        <v>0</v>
      </c>
      <c r="AG134" s="34">
        <v>0</v>
      </c>
      <c r="AH134" s="34">
        <v>0</v>
      </c>
      <c r="AI134" s="40">
        <f t="shared" ref="AI134:AI138" si="846">SUM(AJ134:AM134)</f>
        <v>0</v>
      </c>
      <c r="AJ134" s="41">
        <v>0</v>
      </c>
      <c r="AK134" s="34">
        <v>0</v>
      </c>
      <c r="AL134" s="34">
        <v>0</v>
      </c>
      <c r="AM134" s="34">
        <v>0</v>
      </c>
      <c r="AN134" s="40">
        <f t="shared" ref="AN134:AN138" si="847">SUM(AO134:AR134)</f>
        <v>0</v>
      </c>
      <c r="AO134" s="41">
        <v>0</v>
      </c>
      <c r="AP134" s="34">
        <v>0</v>
      </c>
      <c r="AQ134" s="34">
        <v>0</v>
      </c>
      <c r="AR134" s="34">
        <v>0</v>
      </c>
      <c r="AS134" s="40">
        <f t="shared" ref="AS134:AS138" si="848">SUM(AT134:AW134)</f>
        <v>0</v>
      </c>
      <c r="AT134" s="41">
        <v>0</v>
      </c>
      <c r="AU134" s="34">
        <v>0</v>
      </c>
      <c r="AV134" s="34">
        <v>0</v>
      </c>
      <c r="AW134" s="34">
        <v>0</v>
      </c>
      <c r="AX134" s="40">
        <f t="shared" ref="AX134:AX138" si="849">SUM(AY134:BB134)</f>
        <v>0</v>
      </c>
      <c r="AY134" s="41">
        <v>0</v>
      </c>
      <c r="AZ134" s="34">
        <v>0</v>
      </c>
      <c r="BA134" s="34">
        <v>0</v>
      </c>
      <c r="BB134" s="34">
        <v>0</v>
      </c>
      <c r="BC134" s="40">
        <f t="shared" ref="BC134:BC138" si="850">SUM(BD134:BG134)</f>
        <v>0</v>
      </c>
      <c r="BD134" s="41">
        <v>0</v>
      </c>
      <c r="BE134" s="34">
        <v>0</v>
      </c>
      <c r="BF134" s="34">
        <v>0</v>
      </c>
      <c r="BG134" s="34">
        <v>0</v>
      </c>
      <c r="BH134" s="40">
        <f t="shared" ref="BH134:BH138" si="851">SUM(BI134:BL134)</f>
        <v>0</v>
      </c>
      <c r="BI134" s="41">
        <v>0</v>
      </c>
      <c r="BJ134" s="34">
        <v>0</v>
      </c>
      <c r="BK134" s="34">
        <v>0</v>
      </c>
      <c r="BL134" s="34">
        <v>0</v>
      </c>
    </row>
    <row r="135" spans="1:64" ht="43.5" customHeight="1" x14ac:dyDescent="0.25">
      <c r="A135" s="26" t="s">
        <v>225</v>
      </c>
      <c r="B135" s="53" t="s">
        <v>268</v>
      </c>
      <c r="C135" s="49" t="s">
        <v>24</v>
      </c>
      <c r="D135" s="28" t="s">
        <v>24</v>
      </c>
      <c r="E135" s="29">
        <f t="shared" ref="E135:E156" si="852">J135+O135+T135+Y135+AD135+AI135+AN135+AS135+AX135</f>
        <v>6248.7</v>
      </c>
      <c r="F135" s="29">
        <f t="shared" ref="F135:F156" si="853">K135+P135+U135+Z135+AE135+AJ135+AO135+AT135+AY135</f>
        <v>0</v>
      </c>
      <c r="G135" s="29">
        <f t="shared" ref="G135:G138" si="854">L135+Q135+V135+AA135+AF135+AK135+AP135+AU135+AZ135</f>
        <v>5936.2</v>
      </c>
      <c r="H135" s="29">
        <f t="shared" ref="H135:H156" si="855">M135+R135+W135+AB135+AG135+AL135+AQ135+AV135+BA135</f>
        <v>312.5</v>
      </c>
      <c r="I135" s="29">
        <f t="shared" ref="I135:I156" si="856">N135+S135+X135+AC135+AH135+AM135+AR135+AW135+BB135</f>
        <v>0</v>
      </c>
      <c r="J135" s="31">
        <f t="shared" si="841"/>
        <v>0</v>
      </c>
      <c r="K135" s="34">
        <v>0</v>
      </c>
      <c r="L135" s="34">
        <v>0</v>
      </c>
      <c r="M135" s="31">
        <v>0</v>
      </c>
      <c r="N135" s="34">
        <v>0</v>
      </c>
      <c r="O135" s="42">
        <f t="shared" si="842"/>
        <v>0</v>
      </c>
      <c r="P135" s="33">
        <f t="shared" si="815"/>
        <v>0</v>
      </c>
      <c r="Q135" s="34">
        <v>0</v>
      </c>
      <c r="R135" s="35">
        <v>0</v>
      </c>
      <c r="S135" s="35">
        <v>0</v>
      </c>
      <c r="T135" s="42">
        <f t="shared" si="843"/>
        <v>6248.7</v>
      </c>
      <c r="U135" s="41">
        <v>0</v>
      </c>
      <c r="V135" s="54">
        <v>5936.2</v>
      </c>
      <c r="W135" s="54">
        <v>312.5</v>
      </c>
      <c r="X135" s="50">
        <v>0</v>
      </c>
      <c r="Y135" s="40">
        <f t="shared" si="844"/>
        <v>0</v>
      </c>
      <c r="Z135" s="41">
        <v>0</v>
      </c>
      <c r="AA135" s="34">
        <v>0</v>
      </c>
      <c r="AB135" s="34">
        <v>0</v>
      </c>
      <c r="AC135" s="34">
        <v>0</v>
      </c>
      <c r="AD135" s="40">
        <f t="shared" si="845"/>
        <v>0</v>
      </c>
      <c r="AE135" s="41">
        <v>0</v>
      </c>
      <c r="AF135" s="34">
        <v>0</v>
      </c>
      <c r="AG135" s="34">
        <v>0</v>
      </c>
      <c r="AH135" s="34">
        <v>0</v>
      </c>
      <c r="AI135" s="40">
        <f t="shared" si="846"/>
        <v>0</v>
      </c>
      <c r="AJ135" s="41">
        <v>0</v>
      </c>
      <c r="AK135" s="34">
        <v>0</v>
      </c>
      <c r="AL135" s="34">
        <v>0</v>
      </c>
      <c r="AM135" s="34">
        <v>0</v>
      </c>
      <c r="AN135" s="40">
        <f t="shared" si="847"/>
        <v>0</v>
      </c>
      <c r="AO135" s="41">
        <v>0</v>
      </c>
      <c r="AP135" s="34">
        <v>0</v>
      </c>
      <c r="AQ135" s="34">
        <v>0</v>
      </c>
      <c r="AR135" s="34">
        <v>0</v>
      </c>
      <c r="AS135" s="40">
        <f t="shared" si="848"/>
        <v>0</v>
      </c>
      <c r="AT135" s="41">
        <v>0</v>
      </c>
      <c r="AU135" s="34">
        <v>0</v>
      </c>
      <c r="AV135" s="34">
        <v>0</v>
      </c>
      <c r="AW135" s="34">
        <v>0</v>
      </c>
      <c r="AX135" s="40">
        <f t="shared" si="849"/>
        <v>0</v>
      </c>
      <c r="AY135" s="41">
        <v>0</v>
      </c>
      <c r="AZ135" s="34">
        <v>0</v>
      </c>
      <c r="BA135" s="34">
        <v>0</v>
      </c>
      <c r="BB135" s="34">
        <v>0</v>
      </c>
      <c r="BC135" s="40">
        <f t="shared" si="850"/>
        <v>0</v>
      </c>
      <c r="BD135" s="41">
        <v>0</v>
      </c>
      <c r="BE135" s="34">
        <v>0</v>
      </c>
      <c r="BF135" s="34">
        <v>0</v>
      </c>
      <c r="BG135" s="34">
        <v>0</v>
      </c>
      <c r="BH135" s="40">
        <f t="shared" si="851"/>
        <v>0</v>
      </c>
      <c r="BI135" s="41">
        <v>0</v>
      </c>
      <c r="BJ135" s="34">
        <v>0</v>
      </c>
      <c r="BK135" s="34">
        <v>0</v>
      </c>
      <c r="BL135" s="34">
        <v>0</v>
      </c>
    </row>
    <row r="136" spans="1:64" ht="43.5" customHeight="1" x14ac:dyDescent="0.25">
      <c r="A136" s="26" t="s">
        <v>226</v>
      </c>
      <c r="B136" s="53" t="s">
        <v>227</v>
      </c>
      <c r="C136" s="49" t="s">
        <v>24</v>
      </c>
      <c r="D136" s="28" t="s">
        <v>24</v>
      </c>
      <c r="E136" s="29">
        <f t="shared" si="852"/>
        <v>6058.7</v>
      </c>
      <c r="F136" s="29">
        <f t="shared" si="853"/>
        <v>0</v>
      </c>
      <c r="G136" s="29">
        <f t="shared" si="854"/>
        <v>5755.7</v>
      </c>
      <c r="H136" s="29">
        <f t="shared" si="855"/>
        <v>303</v>
      </c>
      <c r="I136" s="29">
        <f t="shared" si="856"/>
        <v>0</v>
      </c>
      <c r="J136" s="31">
        <f t="shared" si="841"/>
        <v>0</v>
      </c>
      <c r="K136" s="34">
        <v>0</v>
      </c>
      <c r="L136" s="34">
        <v>0</v>
      </c>
      <c r="M136" s="31">
        <v>0</v>
      </c>
      <c r="N136" s="34">
        <v>0</v>
      </c>
      <c r="O136" s="42">
        <f t="shared" si="842"/>
        <v>0</v>
      </c>
      <c r="P136" s="33">
        <f t="shared" si="815"/>
        <v>0</v>
      </c>
      <c r="Q136" s="34">
        <v>0</v>
      </c>
      <c r="R136" s="35">
        <v>0</v>
      </c>
      <c r="S136" s="35">
        <v>0</v>
      </c>
      <c r="T136" s="42">
        <f t="shared" si="843"/>
        <v>6058.7</v>
      </c>
      <c r="U136" s="41">
        <v>0</v>
      </c>
      <c r="V136" s="54">
        <v>5755.7</v>
      </c>
      <c r="W136" s="54">
        <v>303</v>
      </c>
      <c r="X136" s="50">
        <v>0</v>
      </c>
      <c r="Y136" s="40">
        <f t="shared" si="844"/>
        <v>0</v>
      </c>
      <c r="Z136" s="41">
        <v>0</v>
      </c>
      <c r="AA136" s="34">
        <v>0</v>
      </c>
      <c r="AB136" s="34">
        <v>0</v>
      </c>
      <c r="AC136" s="34">
        <v>0</v>
      </c>
      <c r="AD136" s="40">
        <f t="shared" si="845"/>
        <v>0</v>
      </c>
      <c r="AE136" s="41">
        <v>0</v>
      </c>
      <c r="AF136" s="34">
        <v>0</v>
      </c>
      <c r="AG136" s="34">
        <v>0</v>
      </c>
      <c r="AH136" s="34">
        <v>0</v>
      </c>
      <c r="AI136" s="40">
        <f t="shared" si="846"/>
        <v>0</v>
      </c>
      <c r="AJ136" s="41">
        <v>0</v>
      </c>
      <c r="AK136" s="34">
        <v>0</v>
      </c>
      <c r="AL136" s="34">
        <v>0</v>
      </c>
      <c r="AM136" s="34">
        <v>0</v>
      </c>
      <c r="AN136" s="40">
        <f t="shared" si="847"/>
        <v>0</v>
      </c>
      <c r="AO136" s="41">
        <v>0</v>
      </c>
      <c r="AP136" s="34">
        <v>0</v>
      </c>
      <c r="AQ136" s="34">
        <v>0</v>
      </c>
      <c r="AR136" s="34">
        <v>0</v>
      </c>
      <c r="AS136" s="40">
        <f t="shared" si="848"/>
        <v>0</v>
      </c>
      <c r="AT136" s="41">
        <v>0</v>
      </c>
      <c r="AU136" s="34">
        <v>0</v>
      </c>
      <c r="AV136" s="34">
        <v>0</v>
      </c>
      <c r="AW136" s="34">
        <v>0</v>
      </c>
      <c r="AX136" s="40">
        <f t="shared" si="849"/>
        <v>0</v>
      </c>
      <c r="AY136" s="41">
        <v>0</v>
      </c>
      <c r="AZ136" s="34">
        <v>0</v>
      </c>
      <c r="BA136" s="34">
        <v>0</v>
      </c>
      <c r="BB136" s="34">
        <v>0</v>
      </c>
      <c r="BC136" s="40">
        <f t="shared" si="850"/>
        <v>0</v>
      </c>
      <c r="BD136" s="41">
        <v>0</v>
      </c>
      <c r="BE136" s="34">
        <v>0</v>
      </c>
      <c r="BF136" s="34">
        <v>0</v>
      </c>
      <c r="BG136" s="34">
        <v>0</v>
      </c>
      <c r="BH136" s="40">
        <f t="shared" si="851"/>
        <v>0</v>
      </c>
      <c r="BI136" s="41">
        <v>0</v>
      </c>
      <c r="BJ136" s="34">
        <v>0</v>
      </c>
      <c r="BK136" s="34">
        <v>0</v>
      </c>
      <c r="BL136" s="34">
        <v>0</v>
      </c>
    </row>
    <row r="137" spans="1:64" ht="43.5" customHeight="1" x14ac:dyDescent="0.25">
      <c r="A137" s="26" t="s">
        <v>266</v>
      </c>
      <c r="B137" s="53" t="s">
        <v>269</v>
      </c>
      <c r="C137" s="49" t="s">
        <v>24</v>
      </c>
      <c r="D137" s="28" t="s">
        <v>24</v>
      </c>
      <c r="E137" s="29">
        <f t="shared" si="852"/>
        <v>6058.7</v>
      </c>
      <c r="F137" s="29">
        <f t="shared" si="853"/>
        <v>0</v>
      </c>
      <c r="G137" s="29">
        <f t="shared" si="854"/>
        <v>5755.7</v>
      </c>
      <c r="H137" s="29">
        <f t="shared" si="855"/>
        <v>303</v>
      </c>
      <c r="I137" s="29">
        <f t="shared" si="856"/>
        <v>0</v>
      </c>
      <c r="J137" s="31">
        <f t="shared" si="841"/>
        <v>0</v>
      </c>
      <c r="K137" s="34">
        <v>0</v>
      </c>
      <c r="L137" s="34">
        <v>0</v>
      </c>
      <c r="M137" s="31">
        <v>0</v>
      </c>
      <c r="N137" s="34">
        <v>0</v>
      </c>
      <c r="O137" s="42">
        <f t="shared" si="842"/>
        <v>0</v>
      </c>
      <c r="P137" s="33">
        <f t="shared" si="815"/>
        <v>0</v>
      </c>
      <c r="Q137" s="34">
        <v>0</v>
      </c>
      <c r="R137" s="35">
        <v>0</v>
      </c>
      <c r="S137" s="35">
        <v>0</v>
      </c>
      <c r="T137" s="42">
        <f t="shared" si="843"/>
        <v>6058.7</v>
      </c>
      <c r="U137" s="41">
        <v>0</v>
      </c>
      <c r="V137" s="54">
        <v>5755.7</v>
      </c>
      <c r="W137" s="54">
        <v>303</v>
      </c>
      <c r="X137" s="50">
        <v>0</v>
      </c>
      <c r="Y137" s="40">
        <f t="shared" si="844"/>
        <v>0</v>
      </c>
      <c r="Z137" s="41">
        <v>0</v>
      </c>
      <c r="AA137" s="34">
        <v>0</v>
      </c>
      <c r="AB137" s="34">
        <v>0</v>
      </c>
      <c r="AC137" s="34">
        <v>0</v>
      </c>
      <c r="AD137" s="40">
        <f t="shared" si="845"/>
        <v>0</v>
      </c>
      <c r="AE137" s="41">
        <v>0</v>
      </c>
      <c r="AF137" s="34">
        <v>0</v>
      </c>
      <c r="AG137" s="34">
        <v>0</v>
      </c>
      <c r="AH137" s="34">
        <v>0</v>
      </c>
      <c r="AI137" s="40">
        <f t="shared" si="846"/>
        <v>0</v>
      </c>
      <c r="AJ137" s="41">
        <v>0</v>
      </c>
      <c r="AK137" s="34">
        <v>0</v>
      </c>
      <c r="AL137" s="34">
        <v>0</v>
      </c>
      <c r="AM137" s="34">
        <v>0</v>
      </c>
      <c r="AN137" s="40">
        <f t="shared" si="847"/>
        <v>0</v>
      </c>
      <c r="AO137" s="41">
        <v>0</v>
      </c>
      <c r="AP137" s="34">
        <v>0</v>
      </c>
      <c r="AQ137" s="34">
        <v>0</v>
      </c>
      <c r="AR137" s="34">
        <v>0</v>
      </c>
      <c r="AS137" s="40">
        <f t="shared" si="848"/>
        <v>0</v>
      </c>
      <c r="AT137" s="41">
        <v>0</v>
      </c>
      <c r="AU137" s="34">
        <v>0</v>
      </c>
      <c r="AV137" s="34">
        <v>0</v>
      </c>
      <c r="AW137" s="34">
        <v>0</v>
      </c>
      <c r="AX137" s="40">
        <f t="shared" si="849"/>
        <v>0</v>
      </c>
      <c r="AY137" s="41">
        <v>0</v>
      </c>
      <c r="AZ137" s="34">
        <v>0</v>
      </c>
      <c r="BA137" s="34">
        <v>0</v>
      </c>
      <c r="BB137" s="34">
        <v>0</v>
      </c>
      <c r="BC137" s="40">
        <f t="shared" si="850"/>
        <v>0</v>
      </c>
      <c r="BD137" s="41">
        <v>0</v>
      </c>
      <c r="BE137" s="34">
        <v>0</v>
      </c>
      <c r="BF137" s="34">
        <v>0</v>
      </c>
      <c r="BG137" s="34">
        <v>0</v>
      </c>
      <c r="BH137" s="40">
        <f t="shared" si="851"/>
        <v>0</v>
      </c>
      <c r="BI137" s="41">
        <v>0</v>
      </c>
      <c r="BJ137" s="34">
        <v>0</v>
      </c>
      <c r="BK137" s="34">
        <v>0</v>
      </c>
      <c r="BL137" s="34">
        <v>0</v>
      </c>
    </row>
    <row r="138" spans="1:64" ht="43.5" customHeight="1" x14ac:dyDescent="0.25">
      <c r="A138" s="26" t="s">
        <v>270</v>
      </c>
      <c r="B138" s="53" t="s">
        <v>228</v>
      </c>
      <c r="C138" s="49" t="s">
        <v>24</v>
      </c>
      <c r="D138" s="28" t="s">
        <v>24</v>
      </c>
      <c r="E138" s="29">
        <f t="shared" si="852"/>
        <v>6248.7</v>
      </c>
      <c r="F138" s="29">
        <f t="shared" si="853"/>
        <v>0</v>
      </c>
      <c r="G138" s="29">
        <f t="shared" si="854"/>
        <v>5936.2</v>
      </c>
      <c r="H138" s="29">
        <f t="shared" si="855"/>
        <v>312.5</v>
      </c>
      <c r="I138" s="29">
        <f t="shared" si="856"/>
        <v>0</v>
      </c>
      <c r="J138" s="31">
        <f t="shared" si="841"/>
        <v>0</v>
      </c>
      <c r="K138" s="34">
        <v>0</v>
      </c>
      <c r="L138" s="34">
        <v>0</v>
      </c>
      <c r="M138" s="31">
        <v>0</v>
      </c>
      <c r="N138" s="34">
        <v>0</v>
      </c>
      <c r="O138" s="42">
        <f t="shared" si="842"/>
        <v>0</v>
      </c>
      <c r="P138" s="33">
        <f t="shared" si="815"/>
        <v>0</v>
      </c>
      <c r="Q138" s="34">
        <v>0</v>
      </c>
      <c r="R138" s="35">
        <v>0</v>
      </c>
      <c r="S138" s="35">
        <v>0</v>
      </c>
      <c r="T138" s="42">
        <f t="shared" si="843"/>
        <v>6248.7</v>
      </c>
      <c r="U138" s="41">
        <v>0</v>
      </c>
      <c r="V138" s="54">
        <v>5936.2</v>
      </c>
      <c r="W138" s="54">
        <v>312.5</v>
      </c>
      <c r="X138" s="50">
        <v>0</v>
      </c>
      <c r="Y138" s="40">
        <f t="shared" si="844"/>
        <v>0</v>
      </c>
      <c r="Z138" s="41">
        <v>0</v>
      </c>
      <c r="AA138" s="34">
        <v>0</v>
      </c>
      <c r="AB138" s="34">
        <v>0</v>
      </c>
      <c r="AC138" s="34">
        <v>0</v>
      </c>
      <c r="AD138" s="40">
        <f t="shared" si="845"/>
        <v>0</v>
      </c>
      <c r="AE138" s="41">
        <v>0</v>
      </c>
      <c r="AF138" s="34">
        <v>0</v>
      </c>
      <c r="AG138" s="34">
        <v>0</v>
      </c>
      <c r="AH138" s="34">
        <v>0</v>
      </c>
      <c r="AI138" s="40">
        <f t="shared" si="846"/>
        <v>0</v>
      </c>
      <c r="AJ138" s="41">
        <v>0</v>
      </c>
      <c r="AK138" s="34">
        <v>0</v>
      </c>
      <c r="AL138" s="34">
        <v>0</v>
      </c>
      <c r="AM138" s="34">
        <v>0</v>
      </c>
      <c r="AN138" s="40">
        <f t="shared" si="847"/>
        <v>0</v>
      </c>
      <c r="AO138" s="41">
        <v>0</v>
      </c>
      <c r="AP138" s="34">
        <v>0</v>
      </c>
      <c r="AQ138" s="34">
        <v>0</v>
      </c>
      <c r="AR138" s="34">
        <v>0</v>
      </c>
      <c r="AS138" s="40">
        <f t="shared" si="848"/>
        <v>0</v>
      </c>
      <c r="AT138" s="41">
        <v>0</v>
      </c>
      <c r="AU138" s="34">
        <v>0</v>
      </c>
      <c r="AV138" s="34">
        <v>0</v>
      </c>
      <c r="AW138" s="34">
        <v>0</v>
      </c>
      <c r="AX138" s="40">
        <f t="shared" si="849"/>
        <v>0</v>
      </c>
      <c r="AY138" s="41">
        <v>0</v>
      </c>
      <c r="AZ138" s="34">
        <v>0</v>
      </c>
      <c r="BA138" s="34">
        <v>0</v>
      </c>
      <c r="BB138" s="34">
        <v>0</v>
      </c>
      <c r="BC138" s="40">
        <f t="shared" si="850"/>
        <v>0</v>
      </c>
      <c r="BD138" s="41">
        <v>0</v>
      </c>
      <c r="BE138" s="34">
        <v>0</v>
      </c>
      <c r="BF138" s="34">
        <v>0</v>
      </c>
      <c r="BG138" s="34">
        <v>0</v>
      </c>
      <c r="BH138" s="40">
        <f t="shared" si="851"/>
        <v>0</v>
      </c>
      <c r="BI138" s="41">
        <v>0</v>
      </c>
      <c r="BJ138" s="34">
        <v>0</v>
      </c>
      <c r="BK138" s="34">
        <v>0</v>
      </c>
      <c r="BL138" s="34">
        <v>0</v>
      </c>
    </row>
    <row r="139" spans="1:64" ht="43.5" customHeight="1" x14ac:dyDescent="0.25">
      <c r="A139" s="26" t="s">
        <v>271</v>
      </c>
      <c r="B139" s="53" t="s">
        <v>272</v>
      </c>
      <c r="C139" s="49" t="s">
        <v>24</v>
      </c>
      <c r="D139" s="28" t="s">
        <v>24</v>
      </c>
      <c r="E139" s="29">
        <f t="shared" ref="E139" si="857">J139+O139+T139+Y139+AD139+AI139+AN139+AS139+AX139</f>
        <v>6058.7</v>
      </c>
      <c r="F139" s="29">
        <f t="shared" ref="F139" si="858">K139+P139+U139+Z139+AE139+AJ139+AO139+AT139+AY139</f>
        <v>0</v>
      </c>
      <c r="G139" s="29">
        <f t="shared" ref="G139" si="859">L139+Q139+V139+AA139+AF139+AK139+AP139+AU139+AZ139</f>
        <v>5755.7</v>
      </c>
      <c r="H139" s="29">
        <f t="shared" ref="H139" si="860">M139+R139+W139+AB139+AG139+AL139+AQ139+AV139+BA139</f>
        <v>303</v>
      </c>
      <c r="I139" s="29">
        <f t="shared" ref="I139" si="861">N139+S139+X139+AC139+AH139+AM139+AR139+AW139+BB139</f>
        <v>0</v>
      </c>
      <c r="J139" s="31">
        <f t="shared" ref="J139" si="862">M139+N139</f>
        <v>0</v>
      </c>
      <c r="K139" s="34">
        <v>0</v>
      </c>
      <c r="L139" s="34">
        <v>0</v>
      </c>
      <c r="M139" s="31">
        <v>0</v>
      </c>
      <c r="N139" s="34">
        <v>0</v>
      </c>
      <c r="O139" s="42">
        <f t="shared" ref="O139" si="863">SUM(P139:S139)</f>
        <v>0</v>
      </c>
      <c r="P139" s="33">
        <f t="shared" si="815"/>
        <v>0</v>
      </c>
      <c r="Q139" s="34">
        <v>0</v>
      </c>
      <c r="R139" s="35">
        <v>0</v>
      </c>
      <c r="S139" s="35">
        <v>0</v>
      </c>
      <c r="T139" s="42">
        <f t="shared" ref="T139" si="864">SUM(U139:X139)</f>
        <v>6058.7</v>
      </c>
      <c r="U139" s="41">
        <v>0</v>
      </c>
      <c r="V139" s="54">
        <v>5755.7</v>
      </c>
      <c r="W139" s="54">
        <v>303</v>
      </c>
      <c r="X139" s="50">
        <v>0</v>
      </c>
      <c r="Y139" s="40">
        <f t="shared" ref="Y139" si="865">SUM(Z139:AC139)</f>
        <v>0</v>
      </c>
      <c r="Z139" s="41">
        <v>0</v>
      </c>
      <c r="AA139" s="34">
        <v>0</v>
      </c>
      <c r="AB139" s="34">
        <v>0</v>
      </c>
      <c r="AC139" s="34">
        <v>0</v>
      </c>
      <c r="AD139" s="40">
        <f t="shared" ref="AD139" si="866">SUM(AE139:AH139)</f>
        <v>0</v>
      </c>
      <c r="AE139" s="41">
        <v>0</v>
      </c>
      <c r="AF139" s="34">
        <v>0</v>
      </c>
      <c r="AG139" s="34">
        <v>0</v>
      </c>
      <c r="AH139" s="34">
        <v>0</v>
      </c>
      <c r="AI139" s="40">
        <f t="shared" ref="AI139" si="867">SUM(AJ139:AM139)</f>
        <v>0</v>
      </c>
      <c r="AJ139" s="41">
        <v>0</v>
      </c>
      <c r="AK139" s="34">
        <v>0</v>
      </c>
      <c r="AL139" s="34">
        <v>0</v>
      </c>
      <c r="AM139" s="34">
        <v>0</v>
      </c>
      <c r="AN139" s="40">
        <f t="shared" ref="AN139" si="868">SUM(AO139:AR139)</f>
        <v>0</v>
      </c>
      <c r="AO139" s="41">
        <v>0</v>
      </c>
      <c r="AP139" s="34">
        <v>0</v>
      </c>
      <c r="AQ139" s="34">
        <v>0</v>
      </c>
      <c r="AR139" s="34">
        <v>0</v>
      </c>
      <c r="AS139" s="40">
        <f t="shared" ref="AS139" si="869">SUM(AT139:AW139)</f>
        <v>0</v>
      </c>
      <c r="AT139" s="41">
        <v>0</v>
      </c>
      <c r="AU139" s="34">
        <v>0</v>
      </c>
      <c r="AV139" s="34">
        <v>0</v>
      </c>
      <c r="AW139" s="34">
        <v>0</v>
      </c>
      <c r="AX139" s="40">
        <f t="shared" ref="AX139" si="870">SUM(AY139:BB139)</f>
        <v>0</v>
      </c>
      <c r="AY139" s="41">
        <v>0</v>
      </c>
      <c r="AZ139" s="34">
        <v>0</v>
      </c>
      <c r="BA139" s="34">
        <v>0</v>
      </c>
      <c r="BB139" s="34">
        <v>0</v>
      </c>
      <c r="BC139" s="40">
        <f t="shared" ref="BC139" si="871">SUM(BD139:BG139)</f>
        <v>0</v>
      </c>
      <c r="BD139" s="41">
        <v>0</v>
      </c>
      <c r="BE139" s="34">
        <v>0</v>
      </c>
      <c r="BF139" s="34">
        <v>0</v>
      </c>
      <c r="BG139" s="34">
        <v>0</v>
      </c>
      <c r="BH139" s="40">
        <f t="shared" ref="BH139" si="872">SUM(BI139:BL139)</f>
        <v>0</v>
      </c>
      <c r="BI139" s="41">
        <v>0</v>
      </c>
      <c r="BJ139" s="34">
        <v>0</v>
      </c>
      <c r="BK139" s="34">
        <v>0</v>
      </c>
      <c r="BL139" s="34">
        <v>0</v>
      </c>
    </row>
    <row r="140" spans="1:64" ht="43.5" customHeight="1" x14ac:dyDescent="0.25">
      <c r="A140" s="26" t="s">
        <v>296</v>
      </c>
      <c r="B140" s="53" t="s">
        <v>276</v>
      </c>
      <c r="C140" s="49" t="s">
        <v>24</v>
      </c>
      <c r="D140" s="28" t="s">
        <v>24</v>
      </c>
      <c r="E140" s="29">
        <f t="shared" ref="E140" si="873">J140+O140+T140+Y140+AD140+AI140+AN140+AS140+AX140</f>
        <v>5888.7</v>
      </c>
      <c r="F140" s="29">
        <f t="shared" ref="F140" si="874">K140+P140+U140+Z140+AE140+AJ140+AO140+AT140+AY140</f>
        <v>0</v>
      </c>
      <c r="G140" s="29">
        <f t="shared" ref="G140" si="875">L140+Q140+V140+AA140+AF140+AK140+AP140+AU140+AZ140</f>
        <v>0</v>
      </c>
      <c r="H140" s="29">
        <f t="shared" ref="H140" si="876">M140+R140+W140+AB140+AG140+AL140+AQ140+AV140+BA140</f>
        <v>5888.7</v>
      </c>
      <c r="I140" s="29">
        <f t="shared" ref="I140" si="877">N140+S140+X140+AC140+AH140+AM140+AR140+AW140+BB140</f>
        <v>0</v>
      </c>
      <c r="J140" s="31">
        <f t="shared" ref="J140" si="878">M140+N140</f>
        <v>0</v>
      </c>
      <c r="K140" s="34">
        <v>0</v>
      </c>
      <c r="L140" s="34">
        <v>0</v>
      </c>
      <c r="M140" s="31">
        <v>0</v>
      </c>
      <c r="N140" s="34">
        <v>0</v>
      </c>
      <c r="O140" s="42">
        <f t="shared" ref="O140" si="879">SUM(P140:S140)</f>
        <v>0</v>
      </c>
      <c r="P140" s="33">
        <f t="shared" ref="P140" si="880">SUM(P141:P144)</f>
        <v>0</v>
      </c>
      <c r="Q140" s="34">
        <v>0</v>
      </c>
      <c r="R140" s="35">
        <v>0</v>
      </c>
      <c r="S140" s="35">
        <v>0</v>
      </c>
      <c r="T140" s="42">
        <f t="shared" ref="T140" si="881">SUM(U140:X140)</f>
        <v>5888.7</v>
      </c>
      <c r="U140" s="41">
        <v>0</v>
      </c>
      <c r="V140" s="54">
        <v>0</v>
      </c>
      <c r="W140" s="54">
        <v>5888.7</v>
      </c>
      <c r="X140" s="50">
        <v>0</v>
      </c>
      <c r="Y140" s="40">
        <f t="shared" ref="Y140" si="882">SUM(Z140:AC140)</f>
        <v>0</v>
      </c>
      <c r="Z140" s="41">
        <v>0</v>
      </c>
      <c r="AA140" s="34">
        <v>0</v>
      </c>
      <c r="AB140" s="34">
        <v>0</v>
      </c>
      <c r="AC140" s="34">
        <v>0</v>
      </c>
      <c r="AD140" s="40">
        <f t="shared" ref="AD140" si="883">SUM(AE140:AH140)</f>
        <v>0</v>
      </c>
      <c r="AE140" s="41">
        <v>0</v>
      </c>
      <c r="AF140" s="34">
        <v>0</v>
      </c>
      <c r="AG140" s="34">
        <v>0</v>
      </c>
      <c r="AH140" s="34">
        <v>0</v>
      </c>
      <c r="AI140" s="40">
        <f t="shared" ref="AI140" si="884">SUM(AJ140:AM140)</f>
        <v>0</v>
      </c>
      <c r="AJ140" s="41">
        <v>0</v>
      </c>
      <c r="AK140" s="34">
        <v>0</v>
      </c>
      <c r="AL140" s="34">
        <v>0</v>
      </c>
      <c r="AM140" s="34">
        <v>0</v>
      </c>
      <c r="AN140" s="40">
        <f t="shared" ref="AN140" si="885">SUM(AO140:AR140)</f>
        <v>0</v>
      </c>
      <c r="AO140" s="41">
        <v>0</v>
      </c>
      <c r="AP140" s="34">
        <v>0</v>
      </c>
      <c r="AQ140" s="34">
        <v>0</v>
      </c>
      <c r="AR140" s="34">
        <v>0</v>
      </c>
      <c r="AS140" s="40">
        <f t="shared" ref="AS140" si="886">SUM(AT140:AW140)</f>
        <v>0</v>
      </c>
      <c r="AT140" s="41">
        <v>0</v>
      </c>
      <c r="AU140" s="34">
        <v>0</v>
      </c>
      <c r="AV140" s="34">
        <v>0</v>
      </c>
      <c r="AW140" s="34">
        <v>0</v>
      </c>
      <c r="AX140" s="40">
        <f t="shared" ref="AX140" si="887">SUM(AY140:BB140)</f>
        <v>0</v>
      </c>
      <c r="AY140" s="41">
        <v>0</v>
      </c>
      <c r="AZ140" s="34">
        <v>0</v>
      </c>
      <c r="BA140" s="34">
        <v>0</v>
      </c>
      <c r="BB140" s="34">
        <v>0</v>
      </c>
      <c r="BC140" s="40">
        <f t="shared" ref="BC140" si="888">SUM(BD140:BG140)</f>
        <v>0</v>
      </c>
      <c r="BD140" s="41">
        <v>0</v>
      </c>
      <c r="BE140" s="34">
        <v>0</v>
      </c>
      <c r="BF140" s="34">
        <v>0</v>
      </c>
      <c r="BG140" s="34">
        <v>0</v>
      </c>
      <c r="BH140" s="40">
        <f t="shared" ref="BH140" si="889">SUM(BI140:BL140)</f>
        <v>0</v>
      </c>
      <c r="BI140" s="41">
        <v>0</v>
      </c>
      <c r="BJ140" s="34">
        <v>0</v>
      </c>
      <c r="BK140" s="34">
        <v>0</v>
      </c>
      <c r="BL140" s="34">
        <v>0</v>
      </c>
    </row>
    <row r="141" spans="1:64" ht="43.5" customHeight="1" x14ac:dyDescent="0.25">
      <c r="A141" s="26" t="s">
        <v>297</v>
      </c>
      <c r="B141" s="53" t="s">
        <v>298</v>
      </c>
      <c r="C141" s="49" t="s">
        <v>24</v>
      </c>
      <c r="D141" s="28" t="s">
        <v>24</v>
      </c>
      <c r="E141" s="29">
        <f t="shared" ref="E141" si="890">J141+O141+T141+Y141+AD141+AI141+AN141+AS141+AX141</f>
        <v>12492</v>
      </c>
      <c r="F141" s="29">
        <f t="shared" ref="F141" si="891">K141+P141+U141+Z141+AE141+AJ141+AO141+AT141+AY141</f>
        <v>0</v>
      </c>
      <c r="G141" s="29">
        <f t="shared" ref="G141" si="892">L141+Q141+V141+AA141+AF141+AK141+AP141+AU141+AZ141</f>
        <v>5755.7</v>
      </c>
      <c r="H141" s="29">
        <f t="shared" ref="H141" si="893">M141+R141+W141+AB141+AG141+AL141+AQ141+AV141+BA141</f>
        <v>6736.3</v>
      </c>
      <c r="I141" s="29">
        <f t="shared" ref="I141" si="894">N141+S141+X141+AC141+AH141+AM141+AR141+AW141+BB141</f>
        <v>0</v>
      </c>
      <c r="J141" s="31">
        <f t="shared" ref="J141" si="895">M141+N141</f>
        <v>0</v>
      </c>
      <c r="K141" s="34">
        <v>0</v>
      </c>
      <c r="L141" s="34">
        <v>0</v>
      </c>
      <c r="M141" s="31">
        <v>0</v>
      </c>
      <c r="N141" s="34">
        <v>0</v>
      </c>
      <c r="O141" s="42">
        <f t="shared" ref="O141" si="896">SUM(P141:S141)</f>
        <v>0</v>
      </c>
      <c r="P141" s="33">
        <f t="shared" ref="P141" si="897">SUM(P142:P145)</f>
        <v>0</v>
      </c>
      <c r="Q141" s="34">
        <v>0</v>
      </c>
      <c r="R141" s="35">
        <v>0</v>
      </c>
      <c r="S141" s="35">
        <v>0</v>
      </c>
      <c r="T141" s="42">
        <f t="shared" ref="T141" si="898">SUM(U141:X141)</f>
        <v>6246</v>
      </c>
      <c r="U141" s="41">
        <v>0</v>
      </c>
      <c r="V141" s="54">
        <v>5755.7</v>
      </c>
      <c r="W141" s="54">
        <v>490.3</v>
      </c>
      <c r="X141" s="50">
        <v>0</v>
      </c>
      <c r="Y141" s="42">
        <f t="shared" ref="Y141" si="899">SUM(Z141:AC141)</f>
        <v>6246</v>
      </c>
      <c r="Z141" s="41">
        <v>0</v>
      </c>
      <c r="AA141" s="34">
        <v>0</v>
      </c>
      <c r="AB141" s="35">
        <f>6940-694</f>
        <v>6246</v>
      </c>
      <c r="AC141" s="34">
        <v>0</v>
      </c>
      <c r="AD141" s="40">
        <f t="shared" ref="AD141" si="900">SUM(AE141:AH141)</f>
        <v>0</v>
      </c>
      <c r="AE141" s="41">
        <v>0</v>
      </c>
      <c r="AF141" s="34">
        <v>0</v>
      </c>
      <c r="AG141" s="34">
        <v>0</v>
      </c>
      <c r="AH141" s="34">
        <v>0</v>
      </c>
      <c r="AI141" s="40">
        <f t="shared" ref="AI141" si="901">SUM(AJ141:AM141)</f>
        <v>0</v>
      </c>
      <c r="AJ141" s="41">
        <v>0</v>
      </c>
      <c r="AK141" s="34">
        <v>0</v>
      </c>
      <c r="AL141" s="34">
        <v>0</v>
      </c>
      <c r="AM141" s="34">
        <v>0</v>
      </c>
      <c r="AN141" s="40">
        <f t="shared" ref="AN141" si="902">SUM(AO141:AR141)</f>
        <v>0</v>
      </c>
      <c r="AO141" s="41">
        <v>0</v>
      </c>
      <c r="AP141" s="34">
        <v>0</v>
      </c>
      <c r="AQ141" s="34">
        <v>0</v>
      </c>
      <c r="AR141" s="34">
        <v>0</v>
      </c>
      <c r="AS141" s="40">
        <f t="shared" ref="AS141" si="903">SUM(AT141:AW141)</f>
        <v>0</v>
      </c>
      <c r="AT141" s="41">
        <v>0</v>
      </c>
      <c r="AU141" s="34">
        <v>0</v>
      </c>
      <c r="AV141" s="34">
        <v>0</v>
      </c>
      <c r="AW141" s="34">
        <v>0</v>
      </c>
      <c r="AX141" s="40">
        <f t="shared" ref="AX141" si="904">SUM(AY141:BB141)</f>
        <v>0</v>
      </c>
      <c r="AY141" s="41">
        <v>0</v>
      </c>
      <c r="AZ141" s="34">
        <v>0</v>
      </c>
      <c r="BA141" s="34">
        <v>0</v>
      </c>
      <c r="BB141" s="34">
        <v>0</v>
      </c>
      <c r="BC141" s="40">
        <f t="shared" ref="BC141" si="905">SUM(BD141:BG141)</f>
        <v>0</v>
      </c>
      <c r="BD141" s="41">
        <v>0</v>
      </c>
      <c r="BE141" s="34">
        <v>0</v>
      </c>
      <c r="BF141" s="34">
        <v>0</v>
      </c>
      <c r="BG141" s="34">
        <v>0</v>
      </c>
      <c r="BH141" s="40">
        <f t="shared" ref="BH141" si="906">SUM(BI141:BL141)</f>
        <v>0</v>
      </c>
      <c r="BI141" s="41">
        <v>0</v>
      </c>
      <c r="BJ141" s="34">
        <v>0</v>
      </c>
      <c r="BK141" s="34">
        <v>0</v>
      </c>
      <c r="BL141" s="34">
        <v>0</v>
      </c>
    </row>
    <row r="142" spans="1:64" ht="69.75" customHeight="1" x14ac:dyDescent="0.25">
      <c r="A142" s="26" t="s">
        <v>308</v>
      </c>
      <c r="B142" s="53" t="s">
        <v>349</v>
      </c>
      <c r="C142" s="49" t="s">
        <v>24</v>
      </c>
      <c r="D142" s="28" t="s">
        <v>24</v>
      </c>
      <c r="E142" s="29">
        <f t="shared" ref="E142" si="907">J142+O142+T142+Y142+AD142+AI142+AN142+AS142+AX142</f>
        <v>7164.7</v>
      </c>
      <c r="F142" s="29">
        <f t="shared" ref="F142" si="908">K142+P142+U142+Z142+AE142+AJ142+AO142+AT142+AY142</f>
        <v>0</v>
      </c>
      <c r="G142" s="29">
        <f t="shared" ref="G142" si="909">L142+Q142+V142+AA142+AF142+AK142+AP142+AU142+AZ142</f>
        <v>6806.4</v>
      </c>
      <c r="H142" s="29">
        <f t="shared" ref="H142" si="910">M142+R142+W142+AB142+AG142+AL142+AQ142+AV142+BA142</f>
        <v>358.3</v>
      </c>
      <c r="I142" s="29">
        <f t="shared" ref="I142" si="911">N142+S142+X142+AC142+AH142+AM142+AR142+AW142+BB142</f>
        <v>0</v>
      </c>
      <c r="J142" s="31">
        <f t="shared" ref="J142" si="912">M142+N142</f>
        <v>0</v>
      </c>
      <c r="K142" s="34">
        <v>0</v>
      </c>
      <c r="L142" s="34">
        <v>0</v>
      </c>
      <c r="M142" s="31">
        <v>0</v>
      </c>
      <c r="N142" s="34">
        <v>0</v>
      </c>
      <c r="O142" s="42">
        <f t="shared" ref="O142" si="913">SUM(P142:S142)</f>
        <v>0</v>
      </c>
      <c r="P142" s="33">
        <f t="shared" ref="P142" si="914">SUM(P143:P146)</f>
        <v>0</v>
      </c>
      <c r="Q142" s="34">
        <v>0</v>
      </c>
      <c r="R142" s="35">
        <v>0</v>
      </c>
      <c r="S142" s="35">
        <v>0</v>
      </c>
      <c r="T142" s="42">
        <f t="shared" ref="T142" si="915">SUM(U142:X142)</f>
        <v>0</v>
      </c>
      <c r="U142" s="41">
        <v>0</v>
      </c>
      <c r="V142" s="54">
        <v>0</v>
      </c>
      <c r="W142" s="54">
        <v>0</v>
      </c>
      <c r="X142" s="50">
        <v>0</v>
      </c>
      <c r="Y142" s="42">
        <f t="shared" ref="Y142" si="916">SUM(Z142:AC142)</f>
        <v>0</v>
      </c>
      <c r="Z142" s="41">
        <v>0</v>
      </c>
      <c r="AA142" s="34">
        <v>0</v>
      </c>
      <c r="AB142" s="35">
        <v>0</v>
      </c>
      <c r="AC142" s="34">
        <v>0</v>
      </c>
      <c r="AD142" s="42">
        <f t="shared" ref="AD142" si="917">SUM(AE142:AH142)</f>
        <v>7164.7</v>
      </c>
      <c r="AE142" s="42">
        <v>0</v>
      </c>
      <c r="AF142" s="35">
        <v>6806.4</v>
      </c>
      <c r="AG142" s="35">
        <v>358.3</v>
      </c>
      <c r="AH142" s="34">
        <v>0</v>
      </c>
      <c r="AI142" s="40">
        <f t="shared" ref="AI142" si="918">SUM(AJ142:AM142)</f>
        <v>0</v>
      </c>
      <c r="AJ142" s="41">
        <v>0</v>
      </c>
      <c r="AK142" s="34">
        <v>0</v>
      </c>
      <c r="AL142" s="34">
        <v>0</v>
      </c>
      <c r="AM142" s="34">
        <v>0</v>
      </c>
      <c r="AN142" s="40">
        <f t="shared" ref="AN142" si="919">SUM(AO142:AR142)</f>
        <v>0</v>
      </c>
      <c r="AO142" s="41">
        <v>0</v>
      </c>
      <c r="AP142" s="34">
        <v>0</v>
      </c>
      <c r="AQ142" s="34">
        <v>0</v>
      </c>
      <c r="AR142" s="34">
        <v>0</v>
      </c>
      <c r="AS142" s="40">
        <f t="shared" ref="AS142" si="920">SUM(AT142:AW142)</f>
        <v>0</v>
      </c>
      <c r="AT142" s="41">
        <v>0</v>
      </c>
      <c r="AU142" s="34">
        <v>0</v>
      </c>
      <c r="AV142" s="34">
        <v>0</v>
      </c>
      <c r="AW142" s="34">
        <v>0</v>
      </c>
      <c r="AX142" s="40">
        <f t="shared" ref="AX142" si="921">SUM(AY142:BB142)</f>
        <v>0</v>
      </c>
      <c r="AY142" s="41">
        <v>0</v>
      </c>
      <c r="AZ142" s="34">
        <v>0</v>
      </c>
      <c r="BA142" s="34">
        <v>0</v>
      </c>
      <c r="BB142" s="34">
        <v>0</v>
      </c>
      <c r="BC142" s="40">
        <f t="shared" ref="BC142" si="922">SUM(BD142:BG142)</f>
        <v>0</v>
      </c>
      <c r="BD142" s="41">
        <v>0</v>
      </c>
      <c r="BE142" s="34">
        <v>0</v>
      </c>
      <c r="BF142" s="34">
        <v>0</v>
      </c>
      <c r="BG142" s="34">
        <v>0</v>
      </c>
      <c r="BH142" s="40">
        <f t="shared" ref="BH142" si="923">SUM(BI142:BL142)</f>
        <v>0</v>
      </c>
      <c r="BI142" s="41">
        <v>0</v>
      </c>
      <c r="BJ142" s="34">
        <v>0</v>
      </c>
      <c r="BK142" s="34">
        <v>0</v>
      </c>
      <c r="BL142" s="34">
        <v>0</v>
      </c>
    </row>
    <row r="143" spans="1:64" ht="41.25" customHeight="1" x14ac:dyDescent="0.25">
      <c r="A143" s="26" t="s">
        <v>350</v>
      </c>
      <c r="B143" s="53" t="s">
        <v>353</v>
      </c>
      <c r="C143" s="49" t="s">
        <v>24</v>
      </c>
      <c r="D143" s="28" t="s">
        <v>94</v>
      </c>
      <c r="E143" s="29">
        <f t="shared" ref="E143" si="924">J143+O143+T143+Y143+AD143+AI143+AN143+AS143+AX143</f>
        <v>5824.2</v>
      </c>
      <c r="F143" s="29">
        <f t="shared" ref="F143" si="925">K143+P143+U143+Z143+AE143+AJ143+AO143+AT143+AY143</f>
        <v>0</v>
      </c>
      <c r="G143" s="29">
        <f t="shared" ref="G143" si="926">L143+Q143+V143+AA143+AF143+AK143+AP143+AU143+AZ143</f>
        <v>0</v>
      </c>
      <c r="H143" s="29">
        <f t="shared" ref="H143" si="927">M143+R143+W143+AB143+AG143+AL143+AQ143+AV143+BA143</f>
        <v>5765.9</v>
      </c>
      <c r="I143" s="29">
        <f t="shared" ref="I143" si="928">N143+S143+X143+AC143+AH143+AM143+AR143+AW143+BB143</f>
        <v>58.3</v>
      </c>
      <c r="J143" s="31">
        <f t="shared" ref="J143" si="929">M143+N143</f>
        <v>0</v>
      </c>
      <c r="K143" s="34">
        <v>0</v>
      </c>
      <c r="L143" s="34">
        <v>0</v>
      </c>
      <c r="M143" s="31">
        <v>0</v>
      </c>
      <c r="N143" s="34">
        <v>0</v>
      </c>
      <c r="O143" s="42">
        <f t="shared" ref="O143" si="930">SUM(P143:S143)</f>
        <v>0</v>
      </c>
      <c r="P143" s="33">
        <f t="shared" ref="P143" si="931">SUM(P144:P147)</f>
        <v>0</v>
      </c>
      <c r="Q143" s="34">
        <v>0</v>
      </c>
      <c r="R143" s="35">
        <v>0</v>
      </c>
      <c r="S143" s="35">
        <v>0</v>
      </c>
      <c r="T143" s="42">
        <f t="shared" ref="T143" si="932">SUM(U143:X143)</f>
        <v>0</v>
      </c>
      <c r="U143" s="41">
        <v>0</v>
      </c>
      <c r="V143" s="54">
        <v>0</v>
      </c>
      <c r="W143" s="54">
        <v>0</v>
      </c>
      <c r="X143" s="50">
        <v>0</v>
      </c>
      <c r="Y143" s="42">
        <f t="shared" ref="Y143" si="933">SUM(Z143:AC143)</f>
        <v>0</v>
      </c>
      <c r="Z143" s="41">
        <v>0</v>
      </c>
      <c r="AA143" s="34">
        <v>0</v>
      </c>
      <c r="AB143" s="35">
        <v>0</v>
      </c>
      <c r="AC143" s="34">
        <v>0</v>
      </c>
      <c r="AD143" s="42">
        <f t="shared" ref="AD143" si="934">SUM(AE143:AH143)</f>
        <v>5824.2</v>
      </c>
      <c r="AE143" s="42">
        <v>0</v>
      </c>
      <c r="AF143" s="35">
        <v>0</v>
      </c>
      <c r="AG143" s="35">
        <v>5765.9</v>
      </c>
      <c r="AH143" s="35">
        <v>58.3</v>
      </c>
      <c r="AI143" s="40">
        <f t="shared" ref="AI143:AI144" si="935">SUM(AJ143:AM143)</f>
        <v>0</v>
      </c>
      <c r="AJ143" s="41">
        <v>0</v>
      </c>
      <c r="AK143" s="34">
        <v>0</v>
      </c>
      <c r="AL143" s="34">
        <v>0</v>
      </c>
      <c r="AM143" s="34">
        <v>0</v>
      </c>
      <c r="AN143" s="40">
        <f t="shared" ref="AN143:AN144" si="936">SUM(AO143:AR143)</f>
        <v>0</v>
      </c>
      <c r="AO143" s="41">
        <v>0</v>
      </c>
      <c r="AP143" s="34">
        <v>0</v>
      </c>
      <c r="AQ143" s="34">
        <v>0</v>
      </c>
      <c r="AR143" s="34">
        <v>0</v>
      </c>
      <c r="AS143" s="40">
        <f t="shared" ref="AS143:AS144" si="937">SUM(AT143:AW143)</f>
        <v>0</v>
      </c>
      <c r="AT143" s="41">
        <v>0</v>
      </c>
      <c r="AU143" s="34">
        <v>0</v>
      </c>
      <c r="AV143" s="34">
        <v>0</v>
      </c>
      <c r="AW143" s="34">
        <v>0</v>
      </c>
      <c r="AX143" s="40">
        <f t="shared" ref="AX143:AX144" si="938">SUM(AY143:BB143)</f>
        <v>0</v>
      </c>
      <c r="AY143" s="41">
        <v>0</v>
      </c>
      <c r="AZ143" s="34">
        <v>0</v>
      </c>
      <c r="BA143" s="34">
        <v>0</v>
      </c>
      <c r="BB143" s="34">
        <v>0</v>
      </c>
      <c r="BC143" s="40">
        <f t="shared" ref="BC143" si="939">SUM(BD143:BG143)</f>
        <v>0</v>
      </c>
      <c r="BD143" s="41">
        <v>0</v>
      </c>
      <c r="BE143" s="34">
        <v>0</v>
      </c>
      <c r="BF143" s="34">
        <v>0</v>
      </c>
      <c r="BG143" s="34">
        <v>0</v>
      </c>
      <c r="BH143" s="40">
        <f t="shared" ref="BH143" si="940">SUM(BI143:BL143)</f>
        <v>0</v>
      </c>
      <c r="BI143" s="41">
        <v>0</v>
      </c>
      <c r="BJ143" s="34">
        <v>0</v>
      </c>
      <c r="BK143" s="34">
        <v>0</v>
      </c>
      <c r="BL143" s="34">
        <v>0</v>
      </c>
    </row>
    <row r="144" spans="1:64" ht="41.25" customHeight="1" x14ac:dyDescent="0.25">
      <c r="A144" s="26" t="s">
        <v>355</v>
      </c>
      <c r="B144" s="53" t="s">
        <v>354</v>
      </c>
      <c r="C144" s="49" t="s">
        <v>24</v>
      </c>
      <c r="D144" s="28" t="s">
        <v>94</v>
      </c>
      <c r="E144" s="29">
        <f t="shared" ref="E144" si="941">J144+O144+T144+Y144+AD144+AI144+AN144+AS144+AX144</f>
        <v>12592.300000000001</v>
      </c>
      <c r="F144" s="29">
        <f t="shared" ref="F144" si="942">K144+P144+U144+Z144+AE144+AJ144+AO144+AT144+AY144</f>
        <v>0</v>
      </c>
      <c r="G144" s="29">
        <f t="shared" ref="G144" si="943">L144+Q144+V144+AA144+AF144+AK144+AP144+AU144+AZ144</f>
        <v>0</v>
      </c>
      <c r="H144" s="29">
        <f t="shared" ref="H144" si="944">M144+R144+W144+AB144+AG144+AL144+AQ144+AV144+BA144</f>
        <v>12466.400000000001</v>
      </c>
      <c r="I144" s="29">
        <f t="shared" ref="I144" si="945">N144+S144+X144+AC144+AH144+AM144+AR144+AW144+BB144</f>
        <v>125.9</v>
      </c>
      <c r="J144" s="31">
        <f t="shared" ref="J144" si="946">M144+N144</f>
        <v>0</v>
      </c>
      <c r="K144" s="34">
        <v>0</v>
      </c>
      <c r="L144" s="34">
        <v>0</v>
      </c>
      <c r="M144" s="31">
        <v>0</v>
      </c>
      <c r="N144" s="34">
        <v>0</v>
      </c>
      <c r="O144" s="42">
        <f t="shared" ref="O144" si="947">SUM(P144:S144)</f>
        <v>0</v>
      </c>
      <c r="P144" s="33">
        <f t="shared" ref="P144" si="948">SUM(P145:P148)</f>
        <v>0</v>
      </c>
      <c r="Q144" s="34">
        <v>0</v>
      </c>
      <c r="R144" s="35">
        <v>0</v>
      </c>
      <c r="S144" s="35">
        <v>0</v>
      </c>
      <c r="T144" s="42">
        <f t="shared" ref="T144" si="949">SUM(U144:X144)</f>
        <v>0</v>
      </c>
      <c r="U144" s="41">
        <v>0</v>
      </c>
      <c r="V144" s="54">
        <v>0</v>
      </c>
      <c r="W144" s="54">
        <v>0</v>
      </c>
      <c r="X144" s="50">
        <v>0</v>
      </c>
      <c r="Y144" s="42">
        <f t="shared" ref="Y144" si="950">SUM(Z144:AC144)</f>
        <v>0</v>
      </c>
      <c r="Z144" s="41">
        <v>0</v>
      </c>
      <c r="AA144" s="34">
        <v>0</v>
      </c>
      <c r="AB144" s="35">
        <v>0</v>
      </c>
      <c r="AC144" s="34">
        <v>0</v>
      </c>
      <c r="AD144" s="42">
        <f t="shared" ref="AD144" si="951">SUM(AE144:AH144)</f>
        <v>12592.300000000001</v>
      </c>
      <c r="AE144" s="42">
        <v>0</v>
      </c>
      <c r="AF144" s="35">
        <v>0</v>
      </c>
      <c r="AG144" s="35">
        <f>15963.7-3497.3</f>
        <v>12466.400000000001</v>
      </c>
      <c r="AH144" s="35">
        <f>161.3-35.4</f>
        <v>125.9</v>
      </c>
      <c r="AI144" s="40">
        <f t="shared" si="935"/>
        <v>0</v>
      </c>
      <c r="AJ144" s="41">
        <v>0</v>
      </c>
      <c r="AK144" s="34">
        <v>0</v>
      </c>
      <c r="AL144" s="34">
        <v>0</v>
      </c>
      <c r="AM144" s="34">
        <v>0</v>
      </c>
      <c r="AN144" s="40">
        <f t="shared" si="936"/>
        <v>0</v>
      </c>
      <c r="AO144" s="41">
        <v>0</v>
      </c>
      <c r="AP144" s="34">
        <v>0</v>
      </c>
      <c r="AQ144" s="34">
        <v>0</v>
      </c>
      <c r="AR144" s="34">
        <v>0</v>
      </c>
      <c r="AS144" s="40">
        <f t="shared" si="937"/>
        <v>0</v>
      </c>
      <c r="AT144" s="41">
        <v>0</v>
      </c>
      <c r="AU144" s="34">
        <v>0</v>
      </c>
      <c r="AV144" s="34">
        <v>0</v>
      </c>
      <c r="AW144" s="34">
        <v>0</v>
      </c>
      <c r="AX144" s="40">
        <f t="shared" si="938"/>
        <v>0</v>
      </c>
      <c r="AY144" s="41">
        <v>0</v>
      </c>
      <c r="AZ144" s="34">
        <v>0</v>
      </c>
      <c r="BA144" s="34">
        <v>0</v>
      </c>
      <c r="BB144" s="34">
        <v>0</v>
      </c>
      <c r="BC144" s="40">
        <f t="shared" ref="BC144" si="952">SUM(BD144:BG144)</f>
        <v>0</v>
      </c>
      <c r="BD144" s="41">
        <v>0</v>
      </c>
      <c r="BE144" s="34">
        <v>0</v>
      </c>
      <c r="BF144" s="34">
        <v>0</v>
      </c>
      <c r="BG144" s="34">
        <v>0</v>
      </c>
      <c r="BH144" s="40">
        <f t="shared" ref="BH144" si="953">SUM(BI144:BL144)</f>
        <v>0</v>
      </c>
      <c r="BI144" s="41">
        <v>0</v>
      </c>
      <c r="BJ144" s="34">
        <v>0</v>
      </c>
      <c r="BK144" s="34">
        <v>0</v>
      </c>
      <c r="BL144" s="34">
        <v>0</v>
      </c>
    </row>
    <row r="145" spans="1:64" ht="66" customHeight="1" x14ac:dyDescent="0.25">
      <c r="A145" s="26" t="s">
        <v>356</v>
      </c>
      <c r="B145" s="53" t="s">
        <v>357</v>
      </c>
      <c r="C145" s="49" t="s">
        <v>24</v>
      </c>
      <c r="D145" s="28" t="s">
        <v>38</v>
      </c>
      <c r="E145" s="29">
        <f t="shared" ref="E145" si="954">J145+O145+T145+Y145+AD145+AI145+AN145+AS145+AX145</f>
        <v>10257.200000000001</v>
      </c>
      <c r="F145" s="29">
        <f t="shared" ref="F145" si="955">K145+P145+U145+Z145+AE145+AJ145+AO145+AT145+AY145</f>
        <v>0</v>
      </c>
      <c r="G145" s="29">
        <f t="shared" ref="G145" si="956">L145+Q145+V145+AA145+AF145+AK145+AP145+AU145+AZ145</f>
        <v>0</v>
      </c>
      <c r="H145" s="29">
        <f t="shared" ref="H145" si="957">M145+R145+W145+AB145+AG145+AL145+AQ145+AV145+BA145</f>
        <v>10257.200000000001</v>
      </c>
      <c r="I145" s="29">
        <f t="shared" ref="I145" si="958">N145+S145+X145+AC145+AH145+AM145+AR145+AW145+BB145</f>
        <v>0</v>
      </c>
      <c r="J145" s="31">
        <f t="shared" ref="J145" si="959">M145+N145</f>
        <v>0</v>
      </c>
      <c r="K145" s="34">
        <v>0</v>
      </c>
      <c r="L145" s="34">
        <v>0</v>
      </c>
      <c r="M145" s="31">
        <v>0</v>
      </c>
      <c r="N145" s="34">
        <v>0</v>
      </c>
      <c r="O145" s="42">
        <f t="shared" ref="O145" si="960">SUM(P145:S145)</f>
        <v>0</v>
      </c>
      <c r="P145" s="33">
        <f t="shared" ref="P145" si="961">SUM(P146:P149)</f>
        <v>0</v>
      </c>
      <c r="Q145" s="34">
        <v>0</v>
      </c>
      <c r="R145" s="35">
        <v>0</v>
      </c>
      <c r="S145" s="35">
        <v>0</v>
      </c>
      <c r="T145" s="42">
        <f t="shared" ref="T145" si="962">SUM(U145:X145)</f>
        <v>0</v>
      </c>
      <c r="U145" s="41">
        <v>0</v>
      </c>
      <c r="V145" s="54">
        <v>0</v>
      </c>
      <c r="W145" s="54">
        <v>0</v>
      </c>
      <c r="X145" s="50">
        <v>0</v>
      </c>
      <c r="Y145" s="42">
        <f t="shared" ref="Y145" si="963">SUM(Z145:AC145)</f>
        <v>0</v>
      </c>
      <c r="Z145" s="41">
        <v>0</v>
      </c>
      <c r="AA145" s="34">
        <v>0</v>
      </c>
      <c r="AB145" s="35">
        <v>0</v>
      </c>
      <c r="AC145" s="34">
        <v>0</v>
      </c>
      <c r="AD145" s="42">
        <f t="shared" ref="AD145" si="964">SUM(AE145:AH145)</f>
        <v>10257.200000000001</v>
      </c>
      <c r="AE145" s="42">
        <v>0</v>
      </c>
      <c r="AF145" s="35">
        <v>0</v>
      </c>
      <c r="AG145" s="35">
        <v>10257.200000000001</v>
      </c>
      <c r="AH145" s="35">
        <v>0</v>
      </c>
      <c r="AI145" s="40">
        <f t="shared" ref="AI145" si="965">SUM(AJ145:AM145)</f>
        <v>0</v>
      </c>
      <c r="AJ145" s="41">
        <v>0</v>
      </c>
      <c r="AK145" s="34">
        <v>0</v>
      </c>
      <c r="AL145" s="34">
        <v>0</v>
      </c>
      <c r="AM145" s="34">
        <v>0</v>
      </c>
      <c r="AN145" s="40">
        <f t="shared" ref="AN145" si="966">SUM(AO145:AR145)</f>
        <v>0</v>
      </c>
      <c r="AO145" s="41">
        <v>0</v>
      </c>
      <c r="AP145" s="34">
        <v>0</v>
      </c>
      <c r="AQ145" s="34">
        <v>0</v>
      </c>
      <c r="AR145" s="34">
        <v>0</v>
      </c>
      <c r="AS145" s="40">
        <f t="shared" ref="AS145" si="967">SUM(AT145:AW145)</f>
        <v>0</v>
      </c>
      <c r="AT145" s="41">
        <v>0</v>
      </c>
      <c r="AU145" s="34">
        <v>0</v>
      </c>
      <c r="AV145" s="34">
        <v>0</v>
      </c>
      <c r="AW145" s="34">
        <v>0</v>
      </c>
      <c r="AX145" s="40">
        <f t="shared" ref="AX145" si="968">SUM(AY145:BB145)</f>
        <v>0</v>
      </c>
      <c r="AY145" s="41">
        <v>0</v>
      </c>
      <c r="AZ145" s="34">
        <v>0</v>
      </c>
      <c r="BA145" s="34">
        <v>0</v>
      </c>
      <c r="BB145" s="34">
        <v>0</v>
      </c>
      <c r="BC145" s="40">
        <f t="shared" ref="BC145" si="969">SUM(BD145:BG145)</f>
        <v>0</v>
      </c>
      <c r="BD145" s="41">
        <v>0</v>
      </c>
      <c r="BE145" s="34">
        <v>0</v>
      </c>
      <c r="BF145" s="34">
        <v>0</v>
      </c>
      <c r="BG145" s="34">
        <v>0</v>
      </c>
      <c r="BH145" s="40">
        <f t="shared" ref="BH145" si="970">SUM(BI145:BL145)</f>
        <v>0</v>
      </c>
      <c r="BI145" s="41">
        <v>0</v>
      </c>
      <c r="BJ145" s="34">
        <v>0</v>
      </c>
      <c r="BK145" s="34">
        <v>0</v>
      </c>
      <c r="BL145" s="34">
        <v>0</v>
      </c>
    </row>
    <row r="146" spans="1:64" ht="47.25" customHeight="1" x14ac:dyDescent="0.25">
      <c r="A146" s="26" t="s">
        <v>358</v>
      </c>
      <c r="B146" s="53" t="s">
        <v>361</v>
      </c>
      <c r="C146" s="49" t="s">
        <v>24</v>
      </c>
      <c r="D146" s="28" t="s">
        <v>94</v>
      </c>
      <c r="E146" s="29">
        <f t="shared" ref="E146" si="971">J146+O146+T146+Y146+AD146+AI146+AN146+AS146+AX146</f>
        <v>9916.7000000000007</v>
      </c>
      <c r="F146" s="29">
        <f t="shared" ref="F146" si="972">K146+P146+U146+Z146+AE146+AJ146+AO146+AT146+AY146</f>
        <v>0</v>
      </c>
      <c r="G146" s="29">
        <f t="shared" ref="G146" si="973">L146+Q146+V146+AA146+AF146+AK146+AP146+AU146+AZ146</f>
        <v>0</v>
      </c>
      <c r="H146" s="29">
        <f t="shared" ref="H146" si="974">M146+R146+W146+AB146+AG146+AL146+AQ146+AV146+BA146</f>
        <v>9817.5</v>
      </c>
      <c r="I146" s="29">
        <f t="shared" ref="I146" si="975">N146+S146+X146+AC146+AH146+AM146+AR146+AW146+BB146</f>
        <v>99.2</v>
      </c>
      <c r="J146" s="31">
        <f t="shared" ref="J146" si="976">M146+N146</f>
        <v>0</v>
      </c>
      <c r="K146" s="34">
        <v>0</v>
      </c>
      <c r="L146" s="34">
        <v>0</v>
      </c>
      <c r="M146" s="31">
        <v>0</v>
      </c>
      <c r="N146" s="34">
        <v>0</v>
      </c>
      <c r="O146" s="42">
        <f t="shared" ref="O146" si="977">SUM(P146:S146)</f>
        <v>0</v>
      </c>
      <c r="P146" s="33">
        <f t="shared" ref="P146" si="978">SUM(P147:P156)</f>
        <v>0</v>
      </c>
      <c r="Q146" s="34">
        <v>0</v>
      </c>
      <c r="R146" s="35">
        <v>0</v>
      </c>
      <c r="S146" s="35">
        <v>0</v>
      </c>
      <c r="T146" s="42">
        <f t="shared" ref="T146" si="979">SUM(U146:X146)</f>
        <v>0</v>
      </c>
      <c r="U146" s="41">
        <v>0</v>
      </c>
      <c r="V146" s="54">
        <v>0</v>
      </c>
      <c r="W146" s="54">
        <v>0</v>
      </c>
      <c r="X146" s="50">
        <v>0</v>
      </c>
      <c r="Y146" s="42">
        <f t="shared" ref="Y146" si="980">SUM(Z146:AC146)</f>
        <v>0</v>
      </c>
      <c r="Z146" s="41">
        <v>0</v>
      </c>
      <c r="AA146" s="34">
        <v>0</v>
      </c>
      <c r="AB146" s="35">
        <v>0</v>
      </c>
      <c r="AC146" s="34">
        <v>0</v>
      </c>
      <c r="AD146" s="42">
        <f t="shared" ref="AD146" si="981">SUM(AE146:AH146)</f>
        <v>9916.7000000000007</v>
      </c>
      <c r="AE146" s="42">
        <v>0</v>
      </c>
      <c r="AF146" s="35">
        <v>0</v>
      </c>
      <c r="AG146" s="35">
        <v>9817.5</v>
      </c>
      <c r="AH146" s="35">
        <v>99.2</v>
      </c>
      <c r="AI146" s="40">
        <f t="shared" ref="AI146" si="982">SUM(AJ146:AM146)</f>
        <v>0</v>
      </c>
      <c r="AJ146" s="41">
        <v>0</v>
      </c>
      <c r="AK146" s="34">
        <v>0</v>
      </c>
      <c r="AL146" s="34">
        <v>0</v>
      </c>
      <c r="AM146" s="34">
        <v>0</v>
      </c>
      <c r="AN146" s="40">
        <f t="shared" ref="AN146" si="983">SUM(AO146:AR146)</f>
        <v>0</v>
      </c>
      <c r="AO146" s="41">
        <v>0</v>
      </c>
      <c r="AP146" s="34">
        <v>0</v>
      </c>
      <c r="AQ146" s="34">
        <v>0</v>
      </c>
      <c r="AR146" s="34">
        <v>0</v>
      </c>
      <c r="AS146" s="40">
        <f t="shared" ref="AS146" si="984">SUM(AT146:AW146)</f>
        <v>0</v>
      </c>
      <c r="AT146" s="41">
        <v>0</v>
      </c>
      <c r="AU146" s="34">
        <v>0</v>
      </c>
      <c r="AV146" s="34">
        <v>0</v>
      </c>
      <c r="AW146" s="34">
        <v>0</v>
      </c>
      <c r="AX146" s="40">
        <f t="shared" ref="AX146" si="985">SUM(AY146:BB146)</f>
        <v>0</v>
      </c>
      <c r="AY146" s="41">
        <v>0</v>
      </c>
      <c r="AZ146" s="34">
        <v>0</v>
      </c>
      <c r="BA146" s="34">
        <v>0</v>
      </c>
      <c r="BB146" s="34">
        <v>0</v>
      </c>
      <c r="BC146" s="40">
        <f t="shared" ref="BC146" si="986">SUM(BD146:BG146)</f>
        <v>0</v>
      </c>
      <c r="BD146" s="41">
        <v>0</v>
      </c>
      <c r="BE146" s="34">
        <v>0</v>
      </c>
      <c r="BF146" s="34">
        <v>0</v>
      </c>
      <c r="BG146" s="34">
        <v>0</v>
      </c>
      <c r="BH146" s="40">
        <f t="shared" ref="BH146" si="987">SUM(BI146:BL146)</f>
        <v>0</v>
      </c>
      <c r="BI146" s="41">
        <v>0</v>
      </c>
      <c r="BJ146" s="34">
        <v>0</v>
      </c>
      <c r="BK146" s="34">
        <v>0</v>
      </c>
      <c r="BL146" s="34">
        <v>0</v>
      </c>
    </row>
    <row r="147" spans="1:64" ht="45.75" customHeight="1" x14ac:dyDescent="0.25">
      <c r="A147" s="26" t="s">
        <v>360</v>
      </c>
      <c r="B147" s="53" t="s">
        <v>364</v>
      </c>
      <c r="C147" s="49" t="s">
        <v>24</v>
      </c>
      <c r="D147" s="28" t="s">
        <v>94</v>
      </c>
      <c r="E147" s="29">
        <f t="shared" ref="E147" si="988">J147+O147+T147+Y147+AD147+AI147+AN147+AS147+AX147</f>
        <v>9333.4</v>
      </c>
      <c r="F147" s="29">
        <f t="shared" ref="F147" si="989">K147+P147+U147+Z147+AE147+AJ147+AO147+AT147+AY147</f>
        <v>0</v>
      </c>
      <c r="G147" s="29">
        <f t="shared" ref="G147" si="990">L147+Q147+V147+AA147+AF147+AK147+AP147+AU147+AZ147</f>
        <v>0</v>
      </c>
      <c r="H147" s="29">
        <f t="shared" ref="H147" si="991">M147+R147+W147+AB147+AG147+AL147+AQ147+AV147+BA147</f>
        <v>9240</v>
      </c>
      <c r="I147" s="29">
        <f t="shared" ref="I147" si="992">N147+S147+X147+AC147+AH147+AM147+AR147+AW147+BB147</f>
        <v>93.4</v>
      </c>
      <c r="J147" s="31">
        <f t="shared" ref="J147" si="993">M147+N147</f>
        <v>0</v>
      </c>
      <c r="K147" s="34">
        <v>0</v>
      </c>
      <c r="L147" s="34">
        <v>0</v>
      </c>
      <c r="M147" s="31">
        <v>0</v>
      </c>
      <c r="N147" s="34">
        <v>0</v>
      </c>
      <c r="O147" s="42">
        <f t="shared" ref="O147" si="994">SUM(P147:S147)</f>
        <v>0</v>
      </c>
      <c r="P147" s="33">
        <f t="shared" ref="P147" si="995">SUM(P148:P157)</f>
        <v>0</v>
      </c>
      <c r="Q147" s="34">
        <v>0</v>
      </c>
      <c r="R147" s="35">
        <v>0</v>
      </c>
      <c r="S147" s="35">
        <v>0</v>
      </c>
      <c r="T147" s="42">
        <f t="shared" ref="T147" si="996">SUM(U147:X147)</f>
        <v>0</v>
      </c>
      <c r="U147" s="41">
        <v>0</v>
      </c>
      <c r="V147" s="54">
        <v>0</v>
      </c>
      <c r="W147" s="54">
        <v>0</v>
      </c>
      <c r="X147" s="50">
        <v>0</v>
      </c>
      <c r="Y147" s="42">
        <f t="shared" ref="Y147" si="997">SUM(Z147:AC147)</f>
        <v>0</v>
      </c>
      <c r="Z147" s="41">
        <v>0</v>
      </c>
      <c r="AA147" s="34">
        <v>0</v>
      </c>
      <c r="AB147" s="35">
        <v>0</v>
      </c>
      <c r="AC147" s="34">
        <v>0</v>
      </c>
      <c r="AD147" s="42">
        <f t="shared" ref="AD147" si="998">SUM(AE147:AH147)</f>
        <v>9333.4</v>
      </c>
      <c r="AE147" s="42">
        <v>0</v>
      </c>
      <c r="AF147" s="35">
        <v>0</v>
      </c>
      <c r="AG147" s="35">
        <v>9240</v>
      </c>
      <c r="AH147" s="35">
        <v>93.4</v>
      </c>
      <c r="AI147" s="40">
        <f t="shared" ref="AI147" si="999">SUM(AJ147:AM147)</f>
        <v>0</v>
      </c>
      <c r="AJ147" s="41">
        <v>0</v>
      </c>
      <c r="AK147" s="34">
        <v>0</v>
      </c>
      <c r="AL147" s="34">
        <v>0</v>
      </c>
      <c r="AM147" s="34">
        <v>0</v>
      </c>
      <c r="AN147" s="40">
        <f t="shared" ref="AN147" si="1000">SUM(AO147:AR147)</f>
        <v>0</v>
      </c>
      <c r="AO147" s="41">
        <v>0</v>
      </c>
      <c r="AP147" s="34">
        <v>0</v>
      </c>
      <c r="AQ147" s="34">
        <v>0</v>
      </c>
      <c r="AR147" s="34">
        <v>0</v>
      </c>
      <c r="AS147" s="40">
        <f t="shared" ref="AS147" si="1001">SUM(AT147:AW147)</f>
        <v>0</v>
      </c>
      <c r="AT147" s="41">
        <v>0</v>
      </c>
      <c r="AU147" s="34">
        <v>0</v>
      </c>
      <c r="AV147" s="34">
        <v>0</v>
      </c>
      <c r="AW147" s="34">
        <v>0</v>
      </c>
      <c r="AX147" s="40">
        <f t="shared" ref="AX147" si="1002">SUM(AY147:BB147)</f>
        <v>0</v>
      </c>
      <c r="AY147" s="41">
        <v>0</v>
      </c>
      <c r="AZ147" s="34">
        <v>0</v>
      </c>
      <c r="BA147" s="34">
        <v>0</v>
      </c>
      <c r="BB147" s="34">
        <v>0</v>
      </c>
      <c r="BC147" s="40">
        <f t="shared" ref="BC147" si="1003">SUM(BD147:BG147)</f>
        <v>0</v>
      </c>
      <c r="BD147" s="41">
        <v>0</v>
      </c>
      <c r="BE147" s="34">
        <v>0</v>
      </c>
      <c r="BF147" s="34">
        <v>0</v>
      </c>
      <c r="BG147" s="34">
        <v>0</v>
      </c>
      <c r="BH147" s="40">
        <f t="shared" ref="BH147" si="1004">SUM(BI147:BL147)</f>
        <v>0</v>
      </c>
      <c r="BI147" s="41">
        <v>0</v>
      </c>
      <c r="BJ147" s="34">
        <v>0</v>
      </c>
      <c r="BK147" s="34">
        <v>0</v>
      </c>
      <c r="BL147" s="34">
        <v>0</v>
      </c>
    </row>
    <row r="148" spans="1:64" ht="56.25" customHeight="1" x14ac:dyDescent="0.25">
      <c r="A148" s="26" t="s">
        <v>362</v>
      </c>
      <c r="B148" s="53" t="s">
        <v>365</v>
      </c>
      <c r="C148" s="49" t="s">
        <v>24</v>
      </c>
      <c r="D148" s="28" t="s">
        <v>94</v>
      </c>
      <c r="E148" s="29">
        <f t="shared" ref="E148:E149" si="1005">J148+O148+T148+Y148+AD148+AI148+AN148+AS148+AX148</f>
        <v>16583.400000000001</v>
      </c>
      <c r="F148" s="29">
        <f t="shared" ref="F148" si="1006">K148+P148+U148+Z148+AE148+AJ148+AO148+AT148+AY148</f>
        <v>0</v>
      </c>
      <c r="G148" s="29">
        <f t="shared" ref="G148" si="1007">L148+Q148+V148+AA148+AF148+AK148+AP148+AU148+AZ148</f>
        <v>0</v>
      </c>
      <c r="H148" s="29">
        <f t="shared" ref="H148" si="1008">M148+R148+W148+AB148+AG148+AL148+AQ148+AV148+BA148</f>
        <v>16417.5</v>
      </c>
      <c r="I148" s="29">
        <f t="shared" ref="I148" si="1009">N148+S148+X148+AC148+AH148+AM148+AR148+AW148+BB148</f>
        <v>165.9</v>
      </c>
      <c r="J148" s="31">
        <f t="shared" ref="J148" si="1010">M148+N148</f>
        <v>0</v>
      </c>
      <c r="K148" s="34">
        <v>0</v>
      </c>
      <c r="L148" s="34">
        <v>0</v>
      </c>
      <c r="M148" s="31">
        <v>0</v>
      </c>
      <c r="N148" s="34">
        <v>0</v>
      </c>
      <c r="O148" s="42">
        <f t="shared" ref="O148" si="1011">SUM(P148:S148)</f>
        <v>0</v>
      </c>
      <c r="P148" s="33">
        <f t="shared" ref="P148" si="1012">SUM(P149:P158)</f>
        <v>0</v>
      </c>
      <c r="Q148" s="34">
        <v>0</v>
      </c>
      <c r="R148" s="35">
        <v>0</v>
      </c>
      <c r="S148" s="35">
        <v>0</v>
      </c>
      <c r="T148" s="42">
        <f t="shared" ref="T148" si="1013">SUM(U148:X148)</f>
        <v>0</v>
      </c>
      <c r="U148" s="41">
        <v>0</v>
      </c>
      <c r="V148" s="54">
        <v>0</v>
      </c>
      <c r="W148" s="54">
        <v>0</v>
      </c>
      <c r="X148" s="50">
        <v>0</v>
      </c>
      <c r="Y148" s="42">
        <f t="shared" ref="Y148" si="1014">SUM(Z148:AC148)</f>
        <v>0</v>
      </c>
      <c r="Z148" s="41">
        <v>0</v>
      </c>
      <c r="AA148" s="34">
        <v>0</v>
      </c>
      <c r="AB148" s="35">
        <v>0</v>
      </c>
      <c r="AC148" s="34">
        <v>0</v>
      </c>
      <c r="AD148" s="42">
        <f t="shared" ref="AD148" si="1015">SUM(AE148:AH148)</f>
        <v>16583.400000000001</v>
      </c>
      <c r="AE148" s="42">
        <v>0</v>
      </c>
      <c r="AF148" s="35">
        <v>0</v>
      </c>
      <c r="AG148" s="35">
        <v>16417.5</v>
      </c>
      <c r="AH148" s="35">
        <v>165.9</v>
      </c>
      <c r="AI148" s="40">
        <f t="shared" ref="AI148:AI150" si="1016">SUM(AJ148:AM148)</f>
        <v>0</v>
      </c>
      <c r="AJ148" s="41">
        <v>0</v>
      </c>
      <c r="AK148" s="34">
        <v>0</v>
      </c>
      <c r="AL148" s="34">
        <v>0</v>
      </c>
      <c r="AM148" s="34">
        <v>0</v>
      </c>
      <c r="AN148" s="40">
        <f t="shared" ref="AN148" si="1017">SUM(AO148:AR148)</f>
        <v>0</v>
      </c>
      <c r="AO148" s="41">
        <v>0</v>
      </c>
      <c r="AP148" s="34">
        <v>0</v>
      </c>
      <c r="AQ148" s="34">
        <v>0</v>
      </c>
      <c r="AR148" s="34">
        <v>0</v>
      </c>
      <c r="AS148" s="40">
        <f t="shared" ref="AS148" si="1018">SUM(AT148:AW148)</f>
        <v>0</v>
      </c>
      <c r="AT148" s="41">
        <v>0</v>
      </c>
      <c r="AU148" s="34">
        <v>0</v>
      </c>
      <c r="AV148" s="34">
        <v>0</v>
      </c>
      <c r="AW148" s="34">
        <v>0</v>
      </c>
      <c r="AX148" s="40">
        <f t="shared" ref="AX148" si="1019">SUM(AY148:BB148)</f>
        <v>0</v>
      </c>
      <c r="AY148" s="41">
        <v>0</v>
      </c>
      <c r="AZ148" s="34">
        <v>0</v>
      </c>
      <c r="BA148" s="34">
        <v>0</v>
      </c>
      <c r="BB148" s="34">
        <v>0</v>
      </c>
      <c r="BC148" s="40">
        <f t="shared" ref="BC148" si="1020">SUM(BD148:BG148)</f>
        <v>0</v>
      </c>
      <c r="BD148" s="41">
        <v>0</v>
      </c>
      <c r="BE148" s="34">
        <v>0</v>
      </c>
      <c r="BF148" s="34">
        <v>0</v>
      </c>
      <c r="BG148" s="34">
        <v>0</v>
      </c>
      <c r="BH148" s="40">
        <f t="shared" ref="BH148" si="1021">SUM(BI148:BL148)</f>
        <v>0</v>
      </c>
      <c r="BI148" s="41">
        <v>0</v>
      </c>
      <c r="BJ148" s="34">
        <v>0</v>
      </c>
      <c r="BK148" s="34">
        <v>0</v>
      </c>
      <c r="BL148" s="34">
        <v>0</v>
      </c>
    </row>
    <row r="149" spans="1:64" ht="56.25" customHeight="1" x14ac:dyDescent="0.25">
      <c r="A149" s="26" t="s">
        <v>363</v>
      </c>
      <c r="B149" s="53" t="s">
        <v>381</v>
      </c>
      <c r="C149" s="49" t="s">
        <v>24</v>
      </c>
      <c r="D149" s="28" t="s">
        <v>94</v>
      </c>
      <c r="E149" s="29">
        <f t="shared" si="1005"/>
        <v>14766.900000000001</v>
      </c>
      <c r="F149" s="29">
        <f t="shared" ref="F149" si="1022">K149+P149+U149+Z149+AE149+AJ149+AO149+AT149+AY149</f>
        <v>0</v>
      </c>
      <c r="G149" s="29">
        <f t="shared" ref="G149" si="1023">L149+Q149+V149+AA149+AF149+AK149+AP149+AU149+AZ149</f>
        <v>0</v>
      </c>
      <c r="H149" s="29">
        <f t="shared" ref="H149" si="1024">M149+R149+W149+AB149+AG149+AL149+AQ149+AV149+BA149</f>
        <v>14619.2</v>
      </c>
      <c r="I149" s="29">
        <f t="shared" ref="I149" si="1025">N149+S149+X149+AC149+AH149+AM149+AR149+AW149+BB149</f>
        <v>147.69999999999999</v>
      </c>
      <c r="J149" s="31">
        <f t="shared" ref="J149" si="1026">M149+N149</f>
        <v>0</v>
      </c>
      <c r="K149" s="34">
        <v>0</v>
      </c>
      <c r="L149" s="34">
        <v>0</v>
      </c>
      <c r="M149" s="31">
        <v>0</v>
      </c>
      <c r="N149" s="34">
        <v>0</v>
      </c>
      <c r="O149" s="42">
        <f>SUM(P149:S149)</f>
        <v>0</v>
      </c>
      <c r="P149" s="33">
        <f t="shared" ref="P149:P150" si="1027">SUM(P156:P159)</f>
        <v>0</v>
      </c>
      <c r="Q149" s="34">
        <v>0</v>
      </c>
      <c r="R149" s="35">
        <v>0</v>
      </c>
      <c r="S149" s="35">
        <v>0</v>
      </c>
      <c r="T149" s="42">
        <f t="shared" ref="T149" si="1028">SUM(U149:X149)</f>
        <v>0</v>
      </c>
      <c r="U149" s="41">
        <v>0</v>
      </c>
      <c r="V149" s="54">
        <v>0</v>
      </c>
      <c r="W149" s="54">
        <v>0</v>
      </c>
      <c r="X149" s="50">
        <v>0</v>
      </c>
      <c r="Y149" s="42">
        <f t="shared" ref="Y149" si="1029">SUM(Z149:AC149)</f>
        <v>0</v>
      </c>
      <c r="Z149" s="41">
        <v>0</v>
      </c>
      <c r="AA149" s="34">
        <v>0</v>
      </c>
      <c r="AB149" s="35">
        <v>0</v>
      </c>
      <c r="AC149" s="34">
        <v>0</v>
      </c>
      <c r="AD149" s="34">
        <v>0</v>
      </c>
      <c r="AE149" s="42">
        <v>0</v>
      </c>
      <c r="AF149" s="35">
        <v>0</v>
      </c>
      <c r="AG149" s="34">
        <v>0</v>
      </c>
      <c r="AH149" s="34">
        <v>0</v>
      </c>
      <c r="AI149" s="78">
        <f t="shared" si="1016"/>
        <v>14766.900000000001</v>
      </c>
      <c r="AJ149" s="34">
        <v>0</v>
      </c>
      <c r="AK149" s="34">
        <v>0</v>
      </c>
      <c r="AL149" s="79">
        <v>14619.2</v>
      </c>
      <c r="AM149" s="79">
        <v>147.69999999999999</v>
      </c>
      <c r="AN149" s="40">
        <f t="shared" ref="AN149" si="1030">SUM(AO149:AR149)</f>
        <v>0</v>
      </c>
      <c r="AO149" s="41">
        <v>0</v>
      </c>
      <c r="AP149" s="34">
        <v>0</v>
      </c>
      <c r="AQ149" s="34">
        <v>0</v>
      </c>
      <c r="AR149" s="34">
        <v>0</v>
      </c>
      <c r="AS149" s="40">
        <f t="shared" ref="AS149" si="1031">SUM(AT149:AW149)</f>
        <v>0</v>
      </c>
      <c r="AT149" s="41">
        <v>0</v>
      </c>
      <c r="AU149" s="34">
        <v>0</v>
      </c>
      <c r="AV149" s="34">
        <v>0</v>
      </c>
      <c r="AW149" s="34">
        <v>0</v>
      </c>
      <c r="AX149" s="40">
        <f t="shared" ref="AX149" si="1032">SUM(AY149:BB149)</f>
        <v>0</v>
      </c>
      <c r="AY149" s="41">
        <v>0</v>
      </c>
      <c r="AZ149" s="34">
        <v>0</v>
      </c>
      <c r="BA149" s="34">
        <v>0</v>
      </c>
      <c r="BB149" s="34">
        <v>0</v>
      </c>
      <c r="BC149" s="40">
        <f t="shared" ref="BC149:BC151" si="1033">SUM(BD149:BG149)</f>
        <v>0</v>
      </c>
      <c r="BD149" s="41">
        <v>0</v>
      </c>
      <c r="BE149" s="34">
        <v>0</v>
      </c>
      <c r="BF149" s="34">
        <v>0</v>
      </c>
      <c r="BG149" s="34">
        <v>0</v>
      </c>
      <c r="BH149" s="40">
        <f t="shared" ref="BH149:BH151" si="1034">SUM(BI149:BL149)</f>
        <v>0</v>
      </c>
      <c r="BI149" s="41">
        <v>0</v>
      </c>
      <c r="BJ149" s="34">
        <v>0</v>
      </c>
      <c r="BK149" s="34">
        <v>0</v>
      </c>
      <c r="BL149" s="34">
        <v>0</v>
      </c>
    </row>
    <row r="150" spans="1:64" ht="101.25" customHeight="1" x14ac:dyDescent="0.25">
      <c r="A150" s="26" t="s">
        <v>382</v>
      </c>
      <c r="B150" s="53" t="s">
        <v>388</v>
      </c>
      <c r="C150" s="49" t="s">
        <v>24</v>
      </c>
      <c r="D150" s="28" t="s">
        <v>38</v>
      </c>
      <c r="E150" s="29">
        <f>J150+O150+T150+Y150+AD150+AI150+AN150+AS150+AX150</f>
        <v>6741.7</v>
      </c>
      <c r="F150" s="29">
        <f t="shared" ref="F150" si="1035">K150+P150+U150+Z150+AE150+AJ150+AO150+AT150+AY150</f>
        <v>0</v>
      </c>
      <c r="G150" s="29">
        <f t="shared" ref="G150" si="1036">L150+Q150+V150+AA150+AF150+AK150+AP150+AU150+AZ150</f>
        <v>0</v>
      </c>
      <c r="H150" s="29">
        <f t="shared" ref="H150" si="1037">M150+R150+W150+AB150+AG150+AL150+AQ150+AV150+BA150</f>
        <v>6741.7</v>
      </c>
      <c r="I150" s="29">
        <f t="shared" ref="I150" si="1038">N150+S150+X150+AC150+AH150+AM150+AR150+AW150+BB150</f>
        <v>0</v>
      </c>
      <c r="J150" s="31">
        <f>M150+N150</f>
        <v>0</v>
      </c>
      <c r="K150" s="34">
        <v>0</v>
      </c>
      <c r="L150" s="34">
        <v>0</v>
      </c>
      <c r="M150" s="31">
        <v>0</v>
      </c>
      <c r="N150" s="34">
        <v>0</v>
      </c>
      <c r="O150" s="42">
        <f>SUM(P150:S150)</f>
        <v>0</v>
      </c>
      <c r="P150" s="33">
        <f t="shared" si="1027"/>
        <v>0</v>
      </c>
      <c r="Q150" s="34">
        <v>0</v>
      </c>
      <c r="R150" s="35">
        <v>0</v>
      </c>
      <c r="S150" s="35">
        <v>0</v>
      </c>
      <c r="T150" s="42">
        <f t="shared" ref="T150" si="1039">SUM(U150:X150)</f>
        <v>0</v>
      </c>
      <c r="U150" s="41">
        <v>0</v>
      </c>
      <c r="V150" s="54">
        <v>0</v>
      </c>
      <c r="W150" s="54">
        <v>0</v>
      </c>
      <c r="X150" s="50">
        <v>0</v>
      </c>
      <c r="Y150" s="42">
        <f t="shared" ref="Y150" si="1040">SUM(Z150:AC150)</f>
        <v>0</v>
      </c>
      <c r="Z150" s="41">
        <v>0</v>
      </c>
      <c r="AA150" s="34">
        <v>0</v>
      </c>
      <c r="AB150" s="35">
        <v>0</v>
      </c>
      <c r="AC150" s="42">
        <v>0</v>
      </c>
      <c r="AD150" s="42">
        <v>0</v>
      </c>
      <c r="AE150" s="42">
        <v>0</v>
      </c>
      <c r="AF150" s="35">
        <v>0</v>
      </c>
      <c r="AG150" s="34">
        <v>0</v>
      </c>
      <c r="AH150" s="34">
        <v>0</v>
      </c>
      <c r="AI150" s="78">
        <f t="shared" si="1016"/>
        <v>6741.7</v>
      </c>
      <c r="AJ150" s="34">
        <v>0</v>
      </c>
      <c r="AK150" s="34">
        <v>0</v>
      </c>
      <c r="AL150" s="79">
        <v>6741.7</v>
      </c>
      <c r="AM150" s="40">
        <f t="shared" ref="AM150:AN151" si="1041">SUM(AN150:AQ150)</f>
        <v>0</v>
      </c>
      <c r="AN150" s="40">
        <f t="shared" si="1041"/>
        <v>0</v>
      </c>
      <c r="AO150" s="41">
        <v>0</v>
      </c>
      <c r="AP150" s="34">
        <v>0</v>
      </c>
      <c r="AQ150" s="34">
        <v>0</v>
      </c>
      <c r="AR150" s="34">
        <v>0</v>
      </c>
      <c r="AS150" s="40">
        <f t="shared" ref="AS150:AS151" si="1042">SUM(AT150:AW150)</f>
        <v>0</v>
      </c>
      <c r="AT150" s="41">
        <v>0</v>
      </c>
      <c r="AU150" s="34">
        <v>0</v>
      </c>
      <c r="AV150" s="34">
        <v>0</v>
      </c>
      <c r="AW150" s="34">
        <v>0</v>
      </c>
      <c r="AX150" s="40">
        <f t="shared" ref="AX150:AX151" si="1043">SUM(AY150:BB150)</f>
        <v>0</v>
      </c>
      <c r="AY150" s="41">
        <v>0</v>
      </c>
      <c r="AZ150" s="34">
        <v>0</v>
      </c>
      <c r="BA150" s="34">
        <v>0</v>
      </c>
      <c r="BB150" s="34">
        <v>0</v>
      </c>
      <c r="BC150" s="40">
        <f t="shared" si="1033"/>
        <v>0</v>
      </c>
      <c r="BD150" s="41">
        <v>0</v>
      </c>
      <c r="BE150" s="34">
        <v>0</v>
      </c>
      <c r="BF150" s="34">
        <v>0</v>
      </c>
      <c r="BG150" s="34">
        <v>0</v>
      </c>
      <c r="BH150" s="40">
        <f t="shared" si="1034"/>
        <v>0</v>
      </c>
      <c r="BI150" s="41">
        <v>0</v>
      </c>
      <c r="BJ150" s="34">
        <v>0</v>
      </c>
      <c r="BK150" s="34">
        <v>0</v>
      </c>
      <c r="BL150" s="34">
        <v>0</v>
      </c>
    </row>
    <row r="151" spans="1:64" ht="67.5" customHeight="1" x14ac:dyDescent="0.25">
      <c r="A151" s="26" t="s">
        <v>383</v>
      </c>
      <c r="B151" s="53" t="s">
        <v>384</v>
      </c>
      <c r="C151" s="49" t="s">
        <v>24</v>
      </c>
      <c r="D151" s="28" t="s">
        <v>38</v>
      </c>
      <c r="E151" s="29">
        <f t="shared" ref="E151:E152" si="1044">J151+O151+T151+Y151+AD151+AI151+AN151+AS151+AX151</f>
        <v>1625</v>
      </c>
      <c r="F151" s="29">
        <f>K151+P151+U151+Z151+AE151+AJ151+AO151+AT151+AY151</f>
        <v>0</v>
      </c>
      <c r="G151" s="29">
        <f t="shared" ref="G151" si="1045">L151+Q151+V151+AA151+AF151+AK151+AP151+AU151+AZ151</f>
        <v>0</v>
      </c>
      <c r="H151" s="29">
        <f t="shared" ref="H151" si="1046">M151+R151+W151+AB151+AG151+AL151+AQ151+AV151+BA151</f>
        <v>1625</v>
      </c>
      <c r="I151" s="29">
        <f t="shared" ref="I151:I152" si="1047">N151+S151+X151+AC151+AH151+AM151+AR151+AW151+BB151</f>
        <v>0</v>
      </c>
      <c r="J151" s="31">
        <f t="shared" ref="J151:J152" si="1048">M151+N151</f>
        <v>0</v>
      </c>
      <c r="K151" s="34">
        <v>0</v>
      </c>
      <c r="L151" s="34">
        <v>0</v>
      </c>
      <c r="M151" s="31">
        <v>0</v>
      </c>
      <c r="N151" s="34">
        <v>0</v>
      </c>
      <c r="O151" s="42">
        <f t="shared" ref="O151:O156" si="1049">SUM(P151:S151)</f>
        <v>0</v>
      </c>
      <c r="P151" s="33"/>
      <c r="Q151" s="34">
        <v>0</v>
      </c>
      <c r="R151" s="35">
        <v>0</v>
      </c>
      <c r="S151" s="35">
        <v>0</v>
      </c>
      <c r="T151" s="42">
        <f t="shared" ref="T151:T153" si="1050">SUM(U151:X151)</f>
        <v>0</v>
      </c>
      <c r="U151" s="41">
        <v>0</v>
      </c>
      <c r="V151" s="54">
        <v>0</v>
      </c>
      <c r="W151" s="54">
        <v>0</v>
      </c>
      <c r="X151" s="50">
        <v>0</v>
      </c>
      <c r="Y151" s="42">
        <f t="shared" ref="Y151:Y153" si="1051">SUM(Z151:AC151)</f>
        <v>0</v>
      </c>
      <c r="Z151" s="41">
        <v>0</v>
      </c>
      <c r="AA151" s="34">
        <v>0</v>
      </c>
      <c r="AB151" s="35">
        <v>0</v>
      </c>
      <c r="AC151" s="42">
        <v>0</v>
      </c>
      <c r="AD151" s="42">
        <v>0</v>
      </c>
      <c r="AE151" s="42">
        <v>0</v>
      </c>
      <c r="AF151" s="35">
        <v>0</v>
      </c>
      <c r="AG151" s="34">
        <v>0</v>
      </c>
      <c r="AH151" s="34">
        <v>0</v>
      </c>
      <c r="AI151" s="78">
        <f>SUM(AJ151:AM151)</f>
        <v>1625</v>
      </c>
      <c r="AJ151" s="34">
        <v>0</v>
      </c>
      <c r="AK151" s="34">
        <v>0</v>
      </c>
      <c r="AL151" s="79">
        <v>1625</v>
      </c>
      <c r="AM151" s="40">
        <f t="shared" si="1041"/>
        <v>0</v>
      </c>
      <c r="AN151" s="40">
        <f t="shared" si="1041"/>
        <v>0</v>
      </c>
      <c r="AO151" s="41">
        <v>0</v>
      </c>
      <c r="AP151" s="34">
        <v>0</v>
      </c>
      <c r="AQ151" s="34">
        <v>0</v>
      </c>
      <c r="AR151" s="34">
        <v>0</v>
      </c>
      <c r="AS151" s="40">
        <f t="shared" si="1042"/>
        <v>0</v>
      </c>
      <c r="AT151" s="41">
        <v>0</v>
      </c>
      <c r="AU151" s="34">
        <v>0</v>
      </c>
      <c r="AV151" s="34">
        <v>0</v>
      </c>
      <c r="AW151" s="34">
        <v>0</v>
      </c>
      <c r="AX151" s="40">
        <f t="shared" si="1043"/>
        <v>0</v>
      </c>
      <c r="AY151" s="41">
        <v>0</v>
      </c>
      <c r="AZ151" s="34">
        <v>0</v>
      </c>
      <c r="BA151" s="34">
        <v>0</v>
      </c>
      <c r="BB151" s="34">
        <v>0</v>
      </c>
      <c r="BC151" s="40">
        <f t="shared" si="1033"/>
        <v>0</v>
      </c>
      <c r="BD151" s="41">
        <v>0</v>
      </c>
      <c r="BE151" s="34">
        <v>0</v>
      </c>
      <c r="BF151" s="34">
        <v>0</v>
      </c>
      <c r="BG151" s="34">
        <v>0</v>
      </c>
      <c r="BH151" s="40">
        <f t="shared" si="1034"/>
        <v>0</v>
      </c>
      <c r="BI151" s="41">
        <v>0</v>
      </c>
      <c r="BJ151" s="34">
        <v>0</v>
      </c>
      <c r="BK151" s="34">
        <v>0</v>
      </c>
      <c r="BL151" s="34">
        <v>0</v>
      </c>
    </row>
    <row r="152" spans="1:64" ht="54" customHeight="1" x14ac:dyDescent="0.25">
      <c r="A152" s="26" t="s">
        <v>387</v>
      </c>
      <c r="B152" s="12" t="s">
        <v>390</v>
      </c>
      <c r="C152" s="49" t="s">
        <v>24</v>
      </c>
      <c r="D152" s="28" t="s">
        <v>94</v>
      </c>
      <c r="E152" s="29">
        <f t="shared" si="1044"/>
        <v>5250</v>
      </c>
      <c r="F152" s="29">
        <f t="shared" ref="F152:F154" si="1052">K152+P152+U152+Z152+AE152+AJ152+AO152+AT152+AY152</f>
        <v>0</v>
      </c>
      <c r="G152" s="29">
        <f t="shared" ref="G152:G154" si="1053">L152+Q152+V152+AA152+AF152+AK152+AP152+AU152+AZ152</f>
        <v>0</v>
      </c>
      <c r="H152" s="29">
        <f t="shared" ref="H152" si="1054">M152+R152+W152+AB152+AG152+AL152+AQ152+AV152+BA152</f>
        <v>5197.5</v>
      </c>
      <c r="I152" s="29">
        <f t="shared" si="1047"/>
        <v>52.5</v>
      </c>
      <c r="J152" s="31">
        <f t="shared" si="1048"/>
        <v>0</v>
      </c>
      <c r="K152" s="34">
        <v>0</v>
      </c>
      <c r="L152" s="34">
        <v>0</v>
      </c>
      <c r="M152" s="31">
        <v>0</v>
      </c>
      <c r="N152" s="34">
        <v>0</v>
      </c>
      <c r="O152" s="42">
        <f t="shared" si="1049"/>
        <v>0</v>
      </c>
      <c r="P152" s="34">
        <v>0</v>
      </c>
      <c r="Q152" s="34">
        <v>0</v>
      </c>
      <c r="R152" s="34">
        <v>0</v>
      </c>
      <c r="S152" s="34">
        <v>0</v>
      </c>
      <c r="T152" s="42">
        <f t="shared" si="1050"/>
        <v>0</v>
      </c>
      <c r="U152" s="41">
        <v>0</v>
      </c>
      <c r="V152" s="54">
        <v>0</v>
      </c>
      <c r="W152" s="54">
        <v>0</v>
      </c>
      <c r="X152" s="50">
        <v>0</v>
      </c>
      <c r="Y152" s="42">
        <f t="shared" si="1051"/>
        <v>0</v>
      </c>
      <c r="Z152" s="41">
        <v>0</v>
      </c>
      <c r="AA152" s="34">
        <v>0</v>
      </c>
      <c r="AB152" s="35">
        <v>0</v>
      </c>
      <c r="AC152" s="42">
        <v>0</v>
      </c>
      <c r="AD152" s="42">
        <v>0</v>
      </c>
      <c r="AE152" s="42">
        <v>0</v>
      </c>
      <c r="AF152" s="35">
        <v>0</v>
      </c>
      <c r="AG152" s="34">
        <v>0</v>
      </c>
      <c r="AH152" s="34">
        <v>0</v>
      </c>
      <c r="AI152" s="78">
        <f>SUM(AJ152:AM152)</f>
        <v>5250</v>
      </c>
      <c r="AJ152" s="34">
        <v>0</v>
      </c>
      <c r="AK152" s="34">
        <v>0</v>
      </c>
      <c r="AL152" s="79">
        <v>5197.5</v>
      </c>
      <c r="AM152" s="41">
        <v>52.5</v>
      </c>
      <c r="AN152" s="40">
        <f t="shared" ref="AN152:AN154" si="1055">SUM(AO152:AR152)</f>
        <v>0</v>
      </c>
      <c r="AO152" s="41">
        <v>0</v>
      </c>
      <c r="AP152" s="34">
        <v>0</v>
      </c>
      <c r="AQ152" s="34">
        <v>0</v>
      </c>
      <c r="AR152" s="34">
        <v>0</v>
      </c>
      <c r="AS152" s="40">
        <f t="shared" ref="AS152:AS153" si="1056">SUM(AT152:AW152)</f>
        <v>0</v>
      </c>
      <c r="AT152" s="41">
        <v>0</v>
      </c>
      <c r="AU152" s="34">
        <v>0</v>
      </c>
      <c r="AV152" s="34">
        <v>0</v>
      </c>
      <c r="AW152" s="34">
        <v>0</v>
      </c>
      <c r="AX152" s="40">
        <f t="shared" ref="AX152:AX153" si="1057">SUM(AY152:BB152)</f>
        <v>0</v>
      </c>
      <c r="AY152" s="41">
        <v>0</v>
      </c>
      <c r="AZ152" s="34">
        <v>0</v>
      </c>
      <c r="BA152" s="34">
        <v>0</v>
      </c>
      <c r="BB152" s="34">
        <v>0</v>
      </c>
      <c r="BC152" s="40">
        <f t="shared" ref="BC152:BC153" si="1058">SUM(BD152:BG152)</f>
        <v>0</v>
      </c>
      <c r="BD152" s="41">
        <v>0</v>
      </c>
      <c r="BE152" s="34">
        <v>0</v>
      </c>
      <c r="BF152" s="34">
        <v>0</v>
      </c>
      <c r="BG152" s="34">
        <v>0</v>
      </c>
      <c r="BH152" s="40">
        <f t="shared" ref="BH152:BH153" si="1059">SUM(BI152:BL152)</f>
        <v>0</v>
      </c>
      <c r="BI152" s="41">
        <v>0</v>
      </c>
      <c r="BJ152" s="34">
        <v>0</v>
      </c>
      <c r="BK152" s="34">
        <v>0</v>
      </c>
      <c r="BL152" s="34">
        <v>0</v>
      </c>
    </row>
    <row r="153" spans="1:64" ht="54" customHeight="1" x14ac:dyDescent="0.25">
      <c r="A153" s="26" t="s">
        <v>391</v>
      </c>
      <c r="B153" s="12" t="s">
        <v>393</v>
      </c>
      <c r="C153" s="49" t="s">
        <v>24</v>
      </c>
      <c r="D153" s="28" t="s">
        <v>94</v>
      </c>
      <c r="E153" s="29">
        <f t="shared" ref="E153:E154" si="1060">J153+O153+T153+Y153+AD153+AI153+AN153+AS153+AX153</f>
        <v>8650</v>
      </c>
      <c r="F153" s="29">
        <f t="shared" si="1052"/>
        <v>0</v>
      </c>
      <c r="G153" s="29">
        <f t="shared" si="1053"/>
        <v>0</v>
      </c>
      <c r="H153" s="29">
        <f t="shared" ref="H153:H154" si="1061">M153+R153+W153+AB153+AG153+AL153+AQ153+AV153+BA153</f>
        <v>8563.5</v>
      </c>
      <c r="I153" s="29">
        <f t="shared" ref="I153:I154" si="1062">N153+S153+X153+AC153+AH153+AM153+AR153+AW153+BB153</f>
        <v>86.5</v>
      </c>
      <c r="J153" s="31">
        <f>M153+N153</f>
        <v>0</v>
      </c>
      <c r="K153" s="34">
        <v>0</v>
      </c>
      <c r="L153" s="34">
        <v>0</v>
      </c>
      <c r="M153" s="31">
        <v>0</v>
      </c>
      <c r="N153" s="34">
        <v>0</v>
      </c>
      <c r="O153" s="42">
        <f t="shared" si="1049"/>
        <v>0</v>
      </c>
      <c r="P153" s="34">
        <v>0</v>
      </c>
      <c r="Q153" s="34">
        <v>0</v>
      </c>
      <c r="R153" s="34">
        <v>0</v>
      </c>
      <c r="S153" s="34">
        <v>0</v>
      </c>
      <c r="T153" s="42">
        <f t="shared" si="1050"/>
        <v>0</v>
      </c>
      <c r="U153" s="41">
        <v>0</v>
      </c>
      <c r="V153" s="54">
        <v>0</v>
      </c>
      <c r="W153" s="54">
        <v>0</v>
      </c>
      <c r="X153" s="50">
        <v>0</v>
      </c>
      <c r="Y153" s="42">
        <f t="shared" si="1051"/>
        <v>0</v>
      </c>
      <c r="Z153" s="41">
        <v>0</v>
      </c>
      <c r="AA153" s="34">
        <v>0</v>
      </c>
      <c r="AB153" s="35">
        <v>0</v>
      </c>
      <c r="AC153" s="42">
        <v>0</v>
      </c>
      <c r="AD153" s="42">
        <v>0</v>
      </c>
      <c r="AE153" s="42">
        <v>0</v>
      </c>
      <c r="AF153" s="35">
        <v>0</v>
      </c>
      <c r="AG153" s="34">
        <v>0</v>
      </c>
      <c r="AH153" s="34">
        <v>0</v>
      </c>
      <c r="AI153" s="78">
        <f>SUM(AJ153:AM153)</f>
        <v>8650</v>
      </c>
      <c r="AJ153" s="34">
        <v>0</v>
      </c>
      <c r="AK153" s="34">
        <v>0</v>
      </c>
      <c r="AL153" s="79">
        <v>8563.5</v>
      </c>
      <c r="AM153" s="41">
        <v>86.5</v>
      </c>
      <c r="AN153" s="40">
        <f t="shared" si="1055"/>
        <v>0</v>
      </c>
      <c r="AO153" s="41">
        <v>0</v>
      </c>
      <c r="AP153" s="34">
        <v>0</v>
      </c>
      <c r="AQ153" s="34">
        <v>0</v>
      </c>
      <c r="AR153" s="34">
        <v>0</v>
      </c>
      <c r="AS153" s="40">
        <f t="shared" si="1056"/>
        <v>0</v>
      </c>
      <c r="AT153" s="41">
        <v>0</v>
      </c>
      <c r="AU153" s="34">
        <v>0</v>
      </c>
      <c r="AV153" s="34">
        <v>0</v>
      </c>
      <c r="AW153" s="34">
        <v>0</v>
      </c>
      <c r="AX153" s="40">
        <f t="shared" si="1057"/>
        <v>0</v>
      </c>
      <c r="AY153" s="41">
        <v>0</v>
      </c>
      <c r="AZ153" s="34">
        <v>0</v>
      </c>
      <c r="BA153" s="34">
        <v>0</v>
      </c>
      <c r="BB153" s="34">
        <v>0</v>
      </c>
      <c r="BC153" s="40">
        <f t="shared" si="1058"/>
        <v>0</v>
      </c>
      <c r="BD153" s="41">
        <v>0</v>
      </c>
      <c r="BE153" s="34">
        <v>0</v>
      </c>
      <c r="BF153" s="34">
        <v>0</v>
      </c>
      <c r="BG153" s="34">
        <v>0</v>
      </c>
      <c r="BH153" s="40">
        <f t="shared" si="1059"/>
        <v>0</v>
      </c>
      <c r="BI153" s="41">
        <v>0</v>
      </c>
      <c r="BJ153" s="34">
        <v>0</v>
      </c>
      <c r="BK153" s="34">
        <v>0</v>
      </c>
      <c r="BL153" s="34">
        <v>0</v>
      </c>
    </row>
    <row r="154" spans="1:64" ht="54" customHeight="1" x14ac:dyDescent="0.25">
      <c r="A154" s="26" t="s">
        <v>392</v>
      </c>
      <c r="B154" s="12" t="s">
        <v>394</v>
      </c>
      <c r="C154" s="49" t="s">
        <v>24</v>
      </c>
      <c r="D154" s="28" t="s">
        <v>94</v>
      </c>
      <c r="E154" s="29">
        <f t="shared" si="1060"/>
        <v>3216.7</v>
      </c>
      <c r="F154" s="29">
        <f t="shared" si="1052"/>
        <v>0</v>
      </c>
      <c r="G154" s="29">
        <f t="shared" si="1053"/>
        <v>0</v>
      </c>
      <c r="H154" s="29">
        <f t="shared" si="1061"/>
        <v>3184.5</v>
      </c>
      <c r="I154" s="29">
        <f t="shared" si="1062"/>
        <v>32.200000000000003</v>
      </c>
      <c r="J154" s="31">
        <f>M154+N154</f>
        <v>0</v>
      </c>
      <c r="K154" s="34">
        <v>0</v>
      </c>
      <c r="L154" s="34">
        <v>0</v>
      </c>
      <c r="M154" s="31">
        <v>0</v>
      </c>
      <c r="N154" s="34">
        <v>0</v>
      </c>
      <c r="O154" s="42">
        <f t="shared" ref="O154" si="1063">SUM(P154:S154)</f>
        <v>0</v>
      </c>
      <c r="P154" s="34">
        <v>0</v>
      </c>
      <c r="Q154" s="34">
        <v>0</v>
      </c>
      <c r="R154" s="34">
        <v>0</v>
      </c>
      <c r="S154" s="34">
        <v>0</v>
      </c>
      <c r="T154" s="42">
        <f t="shared" ref="T154" si="1064">SUM(U154:X154)</f>
        <v>0</v>
      </c>
      <c r="U154" s="41">
        <v>0</v>
      </c>
      <c r="V154" s="54">
        <v>0</v>
      </c>
      <c r="W154" s="54">
        <v>0</v>
      </c>
      <c r="X154" s="50">
        <v>0</v>
      </c>
      <c r="Y154" s="42">
        <f t="shared" ref="Y154" si="1065">SUM(Z154:AC154)</f>
        <v>0</v>
      </c>
      <c r="Z154" s="41">
        <v>0</v>
      </c>
      <c r="AA154" s="34">
        <v>0</v>
      </c>
      <c r="AB154" s="35">
        <v>0</v>
      </c>
      <c r="AC154" s="42">
        <v>0</v>
      </c>
      <c r="AD154" s="42">
        <v>0</v>
      </c>
      <c r="AE154" s="42">
        <v>0</v>
      </c>
      <c r="AF154" s="35">
        <v>0</v>
      </c>
      <c r="AG154" s="34">
        <v>0</v>
      </c>
      <c r="AH154" s="34">
        <v>0</v>
      </c>
      <c r="AI154" s="78">
        <f>SUM(AJ154:AM154)</f>
        <v>3216.7</v>
      </c>
      <c r="AJ154" s="34">
        <v>0</v>
      </c>
      <c r="AK154" s="34">
        <v>0</v>
      </c>
      <c r="AL154" s="79">
        <v>3184.5</v>
      </c>
      <c r="AM154" s="41">
        <v>32.200000000000003</v>
      </c>
      <c r="AN154" s="40">
        <f t="shared" si="1055"/>
        <v>0</v>
      </c>
      <c r="AO154" s="41">
        <v>0</v>
      </c>
      <c r="AP154" s="34">
        <v>0</v>
      </c>
      <c r="AQ154" s="34">
        <v>0</v>
      </c>
      <c r="AR154" s="34">
        <v>0</v>
      </c>
      <c r="AS154" s="40">
        <f t="shared" ref="AS154" si="1066">SUM(AT154:AW154)</f>
        <v>0</v>
      </c>
      <c r="AT154" s="41">
        <v>0</v>
      </c>
      <c r="AU154" s="34">
        <v>0</v>
      </c>
      <c r="AV154" s="34">
        <v>0</v>
      </c>
      <c r="AW154" s="34">
        <v>0</v>
      </c>
      <c r="AX154" s="40">
        <f t="shared" ref="AX154" si="1067">SUM(AY154:BB154)</f>
        <v>0</v>
      </c>
      <c r="AY154" s="41">
        <v>0</v>
      </c>
      <c r="AZ154" s="34">
        <v>0</v>
      </c>
      <c r="BA154" s="34">
        <v>0</v>
      </c>
      <c r="BB154" s="34">
        <v>0</v>
      </c>
      <c r="BC154" s="40">
        <f t="shared" ref="BC154" si="1068">SUM(BD154:BG154)</f>
        <v>0</v>
      </c>
      <c r="BD154" s="41">
        <v>0</v>
      </c>
      <c r="BE154" s="34">
        <v>0</v>
      </c>
      <c r="BF154" s="34">
        <v>0</v>
      </c>
      <c r="BG154" s="34">
        <v>0</v>
      </c>
      <c r="BH154" s="40">
        <f t="shared" ref="BH154" si="1069">SUM(BI154:BL154)</f>
        <v>0</v>
      </c>
      <c r="BI154" s="41">
        <v>0</v>
      </c>
      <c r="BJ154" s="34">
        <v>0</v>
      </c>
      <c r="BK154" s="34">
        <v>0</v>
      </c>
      <c r="BL154" s="34">
        <v>0</v>
      </c>
    </row>
    <row r="155" spans="1:64" ht="54" customHeight="1" x14ac:dyDescent="0.25">
      <c r="A155" s="26" t="s">
        <v>395</v>
      </c>
      <c r="B155" s="13" t="s">
        <v>397</v>
      </c>
      <c r="C155" s="49" t="s">
        <v>24</v>
      </c>
      <c r="D155" s="28" t="s">
        <v>94</v>
      </c>
      <c r="E155" s="29">
        <f t="shared" ref="E155" si="1070">J155+O155+T155+Y155+AD155+AI155+AN155+AS155+AX155</f>
        <v>9875</v>
      </c>
      <c r="F155" s="29">
        <f t="shared" ref="F155" si="1071">K155+P155+U155+Z155+AE155+AJ155+AO155+AT155+AY155</f>
        <v>0</v>
      </c>
      <c r="G155" s="29">
        <f t="shared" ref="G155" si="1072">L155+Q155+V155+AA155+AF155+AK155+AP155+AU155+AZ155</f>
        <v>0</v>
      </c>
      <c r="H155" s="29">
        <f t="shared" ref="H155" si="1073">M155+R155+W155+AB155+AG155+AL155+AQ155+AV155+BA155</f>
        <v>9776.2000000000007</v>
      </c>
      <c r="I155" s="29">
        <f t="shared" ref="I155" si="1074">N155+S155+X155+AC155+AH155+AM155+AR155+AW155+BB155</f>
        <v>98.8</v>
      </c>
      <c r="J155" s="31">
        <f>M155+N155</f>
        <v>0</v>
      </c>
      <c r="K155" s="34">
        <v>0</v>
      </c>
      <c r="L155" s="34">
        <v>0</v>
      </c>
      <c r="M155" s="31">
        <v>0</v>
      </c>
      <c r="N155" s="34">
        <v>0</v>
      </c>
      <c r="O155" s="42">
        <f t="shared" ref="O155" si="1075">SUM(P155:S155)</f>
        <v>0</v>
      </c>
      <c r="P155" s="34">
        <v>0</v>
      </c>
      <c r="Q155" s="34">
        <v>0</v>
      </c>
      <c r="R155" s="34">
        <v>0</v>
      </c>
      <c r="S155" s="34">
        <v>0</v>
      </c>
      <c r="T155" s="42">
        <f t="shared" ref="T155" si="1076">SUM(U155:X155)</f>
        <v>0</v>
      </c>
      <c r="U155" s="41">
        <v>0</v>
      </c>
      <c r="V155" s="54">
        <v>0</v>
      </c>
      <c r="W155" s="54">
        <v>0</v>
      </c>
      <c r="X155" s="50">
        <v>0</v>
      </c>
      <c r="Y155" s="42">
        <f t="shared" ref="Y155" si="1077">SUM(Z155:AC155)</f>
        <v>0</v>
      </c>
      <c r="Z155" s="41">
        <v>0</v>
      </c>
      <c r="AA155" s="34">
        <v>0</v>
      </c>
      <c r="AB155" s="35">
        <v>0</v>
      </c>
      <c r="AC155" s="42">
        <v>0</v>
      </c>
      <c r="AD155" s="42">
        <v>0</v>
      </c>
      <c r="AE155" s="42">
        <v>0</v>
      </c>
      <c r="AF155" s="35">
        <v>0</v>
      </c>
      <c r="AG155" s="34">
        <v>0</v>
      </c>
      <c r="AH155" s="34">
        <v>0</v>
      </c>
      <c r="AI155" s="78">
        <f>SUM(AJ155:AM155)</f>
        <v>9875</v>
      </c>
      <c r="AJ155" s="34">
        <v>0</v>
      </c>
      <c r="AK155" s="34">
        <v>0</v>
      </c>
      <c r="AL155" s="79">
        <v>9776.2000000000007</v>
      </c>
      <c r="AM155" s="41">
        <v>98.8</v>
      </c>
      <c r="AN155" s="40">
        <f t="shared" ref="AN155" si="1078">SUM(AO155:AR155)</f>
        <v>0</v>
      </c>
      <c r="AO155" s="41">
        <v>0</v>
      </c>
      <c r="AP155" s="34">
        <v>0</v>
      </c>
      <c r="AQ155" s="34">
        <v>0</v>
      </c>
      <c r="AR155" s="34">
        <v>0</v>
      </c>
      <c r="AS155" s="40">
        <f t="shared" ref="AS155" si="1079">SUM(AT155:AW155)</f>
        <v>0</v>
      </c>
      <c r="AT155" s="41">
        <v>0</v>
      </c>
      <c r="AU155" s="34">
        <v>0</v>
      </c>
      <c r="AV155" s="34">
        <v>0</v>
      </c>
      <c r="AW155" s="34">
        <v>0</v>
      </c>
      <c r="AX155" s="40">
        <f t="shared" ref="AX155" si="1080">SUM(AY155:BB155)</f>
        <v>0</v>
      </c>
      <c r="AY155" s="41">
        <v>0</v>
      </c>
      <c r="AZ155" s="34">
        <v>0</v>
      </c>
      <c r="BA155" s="34">
        <v>0</v>
      </c>
      <c r="BB155" s="34">
        <v>0</v>
      </c>
      <c r="BC155" s="40">
        <f t="shared" ref="BC155" si="1081">SUM(BD155:BG155)</f>
        <v>0</v>
      </c>
      <c r="BD155" s="41">
        <v>0</v>
      </c>
      <c r="BE155" s="34">
        <v>0</v>
      </c>
      <c r="BF155" s="34">
        <v>0</v>
      </c>
      <c r="BG155" s="34">
        <v>0</v>
      </c>
      <c r="BH155" s="40">
        <f t="shared" ref="BH155" si="1082">SUM(BI155:BL155)</f>
        <v>0</v>
      </c>
      <c r="BI155" s="41">
        <v>0</v>
      </c>
      <c r="BJ155" s="34">
        <v>0</v>
      </c>
      <c r="BK155" s="34">
        <v>0</v>
      </c>
      <c r="BL155" s="34">
        <v>0</v>
      </c>
    </row>
    <row r="156" spans="1:64" ht="45.75" customHeight="1" x14ac:dyDescent="0.25">
      <c r="A156" s="26" t="s">
        <v>396</v>
      </c>
      <c r="B156" s="14" t="s">
        <v>265</v>
      </c>
      <c r="C156" s="28" t="s">
        <v>24</v>
      </c>
      <c r="D156" s="28" t="s">
        <v>24</v>
      </c>
      <c r="E156" s="29">
        <f t="shared" si="852"/>
        <v>100000</v>
      </c>
      <c r="F156" s="29">
        <f t="shared" si="853"/>
        <v>0</v>
      </c>
      <c r="G156" s="29">
        <f>L156+Q156+V156+AA156+AF156+AK156+AP156+AU156+AZ156</f>
        <v>0</v>
      </c>
      <c r="H156" s="29">
        <f t="shared" si="855"/>
        <v>100000</v>
      </c>
      <c r="I156" s="29">
        <f t="shared" si="856"/>
        <v>0</v>
      </c>
      <c r="J156" s="31">
        <f t="shared" si="841"/>
        <v>0</v>
      </c>
      <c r="K156" s="34">
        <v>0</v>
      </c>
      <c r="L156" s="34">
        <v>0</v>
      </c>
      <c r="M156" s="31">
        <v>0</v>
      </c>
      <c r="N156" s="34">
        <v>0</v>
      </c>
      <c r="O156" s="42">
        <f t="shared" si="1049"/>
        <v>0</v>
      </c>
      <c r="P156" s="33">
        <f t="shared" ref="P156" si="1083">SUM(P157:P160)</f>
        <v>0</v>
      </c>
      <c r="Q156" s="34">
        <v>0</v>
      </c>
      <c r="R156" s="35">
        <v>0</v>
      </c>
      <c r="S156" s="35">
        <v>0</v>
      </c>
      <c r="T156" s="42">
        <f t="shared" ref="T156" si="1084">SUM(U156:X156)</f>
        <v>0</v>
      </c>
      <c r="U156" s="41">
        <v>0</v>
      </c>
      <c r="V156" s="34">
        <v>0</v>
      </c>
      <c r="W156" s="35">
        <f>15000-15000</f>
        <v>0</v>
      </c>
      <c r="X156" s="34">
        <v>0</v>
      </c>
      <c r="Y156" s="42">
        <f t="shared" ref="Y156" si="1085">SUM(Z156:AC156)</f>
        <v>0</v>
      </c>
      <c r="Z156" s="41">
        <v>0</v>
      </c>
      <c r="AA156" s="34">
        <v>0</v>
      </c>
      <c r="AB156" s="35">
        <v>0</v>
      </c>
      <c r="AC156" s="34">
        <v>0</v>
      </c>
      <c r="AD156" s="42">
        <f t="shared" ref="AD156" si="1086">SUM(AE156:AH156)</f>
        <v>0</v>
      </c>
      <c r="AE156" s="41">
        <v>0</v>
      </c>
      <c r="AF156" s="34">
        <v>0</v>
      </c>
      <c r="AG156" s="35">
        <f>20000-20000</f>
        <v>0</v>
      </c>
      <c r="AH156" s="34">
        <v>0</v>
      </c>
      <c r="AI156" s="42">
        <f t="shared" ref="AI156" si="1087">SUM(AJ156:AM156)</f>
        <v>0</v>
      </c>
      <c r="AJ156" s="41">
        <v>0</v>
      </c>
      <c r="AK156" s="34">
        <v>0</v>
      </c>
      <c r="AL156" s="35">
        <f>20000+30000-50000</f>
        <v>0</v>
      </c>
      <c r="AM156" s="34">
        <v>0</v>
      </c>
      <c r="AN156" s="42">
        <f t="shared" ref="AN156" si="1088">SUM(AO156:AR156)</f>
        <v>50000</v>
      </c>
      <c r="AO156" s="41">
        <v>0</v>
      </c>
      <c r="AP156" s="34">
        <v>0</v>
      </c>
      <c r="AQ156" s="35">
        <f>20000+30000</f>
        <v>50000</v>
      </c>
      <c r="AR156" s="34">
        <v>0</v>
      </c>
      <c r="AS156" s="78">
        <f t="shared" ref="AS156" si="1089">SUM(AT156:AW156)</f>
        <v>50000</v>
      </c>
      <c r="AT156" s="41">
        <v>0</v>
      </c>
      <c r="AU156" s="34">
        <v>0</v>
      </c>
      <c r="AV156" s="79">
        <v>50000</v>
      </c>
      <c r="AW156" s="34">
        <v>0</v>
      </c>
      <c r="AX156" s="41">
        <f t="shared" ref="AX156" si="1090">SUM(AY156:BB156)</f>
        <v>0</v>
      </c>
      <c r="AY156" s="41">
        <v>0</v>
      </c>
      <c r="AZ156" s="34">
        <v>0</v>
      </c>
      <c r="BA156" s="34">
        <v>0</v>
      </c>
      <c r="BB156" s="34">
        <v>0</v>
      </c>
      <c r="BC156" s="41">
        <f t="shared" ref="BC156" si="1091">SUM(BD156:BG156)</f>
        <v>0</v>
      </c>
      <c r="BD156" s="41">
        <v>0</v>
      </c>
      <c r="BE156" s="34">
        <v>0</v>
      </c>
      <c r="BF156" s="34">
        <v>0</v>
      </c>
      <c r="BG156" s="34">
        <v>0</v>
      </c>
      <c r="BH156" s="41">
        <f t="shared" ref="BH156" si="1092">SUM(BI156:BL156)</f>
        <v>0</v>
      </c>
      <c r="BI156" s="41">
        <v>0</v>
      </c>
      <c r="BJ156" s="34">
        <v>0</v>
      </c>
      <c r="BK156" s="34">
        <v>0</v>
      </c>
      <c r="BL156" s="34">
        <v>0</v>
      </c>
    </row>
    <row r="157" spans="1:64" ht="31.5" customHeight="1" x14ac:dyDescent="0.25">
      <c r="A157" s="26" t="s">
        <v>125</v>
      </c>
      <c r="B157" s="114" t="s">
        <v>126</v>
      </c>
      <c r="C157" s="99"/>
      <c r="D157" s="99"/>
      <c r="E157" s="33">
        <f>SUM(E158:E162)</f>
        <v>381045.6</v>
      </c>
      <c r="F157" s="33">
        <f t="shared" ref="F157:I157" si="1093">SUM(F158:F162)</f>
        <v>0</v>
      </c>
      <c r="G157" s="33">
        <f t="shared" si="1093"/>
        <v>8127.8</v>
      </c>
      <c r="H157" s="33">
        <f>SUM(H158:H162)</f>
        <v>372917.8</v>
      </c>
      <c r="I157" s="33">
        <f t="shared" si="1093"/>
        <v>0</v>
      </c>
      <c r="J157" s="33">
        <f>SUM(J158:J161)</f>
        <v>8379.2000000000007</v>
      </c>
      <c r="K157" s="33">
        <f t="shared" ref="K157:AJ157" si="1094">SUM(K158:K161)</f>
        <v>0</v>
      </c>
      <c r="L157" s="33">
        <f t="shared" si="1094"/>
        <v>8127.8</v>
      </c>
      <c r="M157" s="33">
        <f t="shared" si="1094"/>
        <v>251.4</v>
      </c>
      <c r="N157" s="33">
        <f t="shared" si="1094"/>
        <v>0</v>
      </c>
      <c r="O157" s="33">
        <f t="shared" si="1094"/>
        <v>0</v>
      </c>
      <c r="P157" s="33">
        <f t="shared" si="1094"/>
        <v>0</v>
      </c>
      <c r="Q157" s="33">
        <f t="shared" si="1094"/>
        <v>0</v>
      </c>
      <c r="R157" s="33">
        <f t="shared" si="1094"/>
        <v>0</v>
      </c>
      <c r="S157" s="33">
        <f t="shared" si="1094"/>
        <v>0</v>
      </c>
      <c r="T157" s="33">
        <f t="shared" si="1094"/>
        <v>0</v>
      </c>
      <c r="U157" s="33">
        <f t="shared" si="1094"/>
        <v>0</v>
      </c>
      <c r="V157" s="33">
        <f t="shared" si="1094"/>
        <v>0</v>
      </c>
      <c r="W157" s="33">
        <f t="shared" si="1094"/>
        <v>0</v>
      </c>
      <c r="X157" s="33">
        <f t="shared" si="1094"/>
        <v>0</v>
      </c>
      <c r="Y157" s="33">
        <f t="shared" si="1094"/>
        <v>57430.299999999996</v>
      </c>
      <c r="Z157" s="33">
        <f t="shared" si="1094"/>
        <v>0</v>
      </c>
      <c r="AA157" s="33">
        <f t="shared" si="1094"/>
        <v>0</v>
      </c>
      <c r="AB157" s="33">
        <f t="shared" si="1094"/>
        <v>57430.299999999996</v>
      </c>
      <c r="AC157" s="33">
        <f t="shared" si="1094"/>
        <v>0</v>
      </c>
      <c r="AD157" s="33">
        <f t="shared" si="1094"/>
        <v>139597.09999999998</v>
      </c>
      <c r="AE157" s="33">
        <f t="shared" si="1094"/>
        <v>0</v>
      </c>
      <c r="AF157" s="33">
        <f t="shared" si="1094"/>
        <v>0</v>
      </c>
      <c r="AG157" s="33">
        <f t="shared" si="1094"/>
        <v>139597.09999999998</v>
      </c>
      <c r="AH157" s="33">
        <f t="shared" si="1094"/>
        <v>0</v>
      </c>
      <c r="AI157" s="33">
        <f>SUM(AI158:AI162)</f>
        <v>175639</v>
      </c>
      <c r="AJ157" s="33">
        <f t="shared" si="1094"/>
        <v>0</v>
      </c>
      <c r="AK157" s="33">
        <f t="shared" ref="AK157:BL157" si="1095">SUM(AK158:AK161)</f>
        <v>0</v>
      </c>
      <c r="AL157" s="33">
        <f>SUM(AL158:AL162)</f>
        <v>175639</v>
      </c>
      <c r="AM157" s="33">
        <f t="shared" si="1095"/>
        <v>0</v>
      </c>
      <c r="AN157" s="33">
        <f t="shared" si="1095"/>
        <v>0</v>
      </c>
      <c r="AO157" s="33">
        <f t="shared" si="1095"/>
        <v>0</v>
      </c>
      <c r="AP157" s="33">
        <f t="shared" si="1095"/>
        <v>0</v>
      </c>
      <c r="AQ157" s="33">
        <f t="shared" si="1095"/>
        <v>0</v>
      </c>
      <c r="AR157" s="33">
        <f t="shared" si="1095"/>
        <v>0</v>
      </c>
      <c r="AS157" s="33">
        <f t="shared" si="1095"/>
        <v>0</v>
      </c>
      <c r="AT157" s="33">
        <f t="shared" si="1095"/>
        <v>0</v>
      </c>
      <c r="AU157" s="33">
        <f t="shared" si="1095"/>
        <v>0</v>
      </c>
      <c r="AV157" s="33">
        <f>SUM(AV158:AV161)</f>
        <v>0</v>
      </c>
      <c r="AW157" s="33">
        <f t="shared" si="1095"/>
        <v>0</v>
      </c>
      <c r="AX157" s="33">
        <f t="shared" si="1095"/>
        <v>0</v>
      </c>
      <c r="AY157" s="33">
        <f t="shared" si="1095"/>
        <v>0</v>
      </c>
      <c r="AZ157" s="33">
        <f t="shared" si="1095"/>
        <v>0</v>
      </c>
      <c r="BA157" s="33">
        <f t="shared" si="1095"/>
        <v>0</v>
      </c>
      <c r="BB157" s="33">
        <f t="shared" si="1095"/>
        <v>0</v>
      </c>
      <c r="BC157" s="33">
        <f t="shared" si="1095"/>
        <v>0</v>
      </c>
      <c r="BD157" s="33">
        <f t="shared" si="1095"/>
        <v>0</v>
      </c>
      <c r="BE157" s="33">
        <f t="shared" si="1095"/>
        <v>0</v>
      </c>
      <c r="BF157" s="33">
        <f t="shared" si="1095"/>
        <v>0</v>
      </c>
      <c r="BG157" s="33">
        <f t="shared" si="1095"/>
        <v>0</v>
      </c>
      <c r="BH157" s="33">
        <f t="shared" si="1095"/>
        <v>0</v>
      </c>
      <c r="BI157" s="33">
        <f t="shared" si="1095"/>
        <v>0</v>
      </c>
      <c r="BJ157" s="33">
        <f t="shared" si="1095"/>
        <v>0</v>
      </c>
      <c r="BK157" s="33">
        <f t="shared" si="1095"/>
        <v>0</v>
      </c>
      <c r="BL157" s="33">
        <f t="shared" si="1095"/>
        <v>0</v>
      </c>
    </row>
    <row r="158" spans="1:64" ht="132" x14ac:dyDescent="0.25">
      <c r="A158" s="26" t="s">
        <v>127</v>
      </c>
      <c r="B158" s="12" t="s">
        <v>147</v>
      </c>
      <c r="C158" s="28" t="s">
        <v>24</v>
      </c>
      <c r="D158" s="28" t="s">
        <v>38</v>
      </c>
      <c r="E158" s="29">
        <f t="shared" ref="E158" si="1096">J158+O158+T158+Y158+AD158+AI158+AN158+AS158+AX158</f>
        <v>8379.2000000000007</v>
      </c>
      <c r="F158" s="29">
        <f t="shared" ref="F158" si="1097">K158+P158+U158+Z158+AE158+AJ158+AO158+AT158+AY158</f>
        <v>0</v>
      </c>
      <c r="G158" s="29">
        <f t="shared" ref="G158" si="1098">L158+Q158+V158+AA158+AF158+AK158+AP158+AU158+AZ158</f>
        <v>8127.8</v>
      </c>
      <c r="H158" s="29">
        <f t="shared" ref="H158" si="1099">M158+R158+W158+AB158+AG158+AL158+AQ158+AV158+BA158</f>
        <v>251.4</v>
      </c>
      <c r="I158" s="29">
        <f t="shared" ref="I158" si="1100">N158+S158+X158+AC158+AH158+AM158+AR158+AW158+BB158</f>
        <v>0</v>
      </c>
      <c r="J158" s="30">
        <f>SUM(L158:N158)</f>
        <v>8379.2000000000007</v>
      </c>
      <c r="K158" s="34">
        <v>0</v>
      </c>
      <c r="L158" s="43">
        <v>8127.8</v>
      </c>
      <c r="M158" s="30">
        <v>251.4</v>
      </c>
      <c r="N158" s="34">
        <v>0</v>
      </c>
      <c r="O158" s="40">
        <f t="shared" ref="O158" si="1101">SUM(P158:S158)</f>
        <v>0</v>
      </c>
      <c r="P158" s="41">
        <v>0</v>
      </c>
      <c r="Q158" s="34">
        <v>0</v>
      </c>
      <c r="R158" s="34">
        <v>0</v>
      </c>
      <c r="S158" s="34">
        <v>0</v>
      </c>
      <c r="T158" s="40">
        <f t="shared" ref="T158" si="1102">SUM(U158:X158)</f>
        <v>0</v>
      </c>
      <c r="U158" s="41">
        <v>0</v>
      </c>
      <c r="V158" s="34">
        <v>0</v>
      </c>
      <c r="W158" s="34">
        <v>0</v>
      </c>
      <c r="X158" s="34">
        <v>0</v>
      </c>
      <c r="Y158" s="40">
        <f t="shared" ref="Y158" si="1103">SUM(Z158:AC158)</f>
        <v>0</v>
      </c>
      <c r="Z158" s="41">
        <v>0</v>
      </c>
      <c r="AA158" s="34">
        <v>0</v>
      </c>
      <c r="AB158" s="34">
        <v>0</v>
      </c>
      <c r="AC158" s="34">
        <v>0</v>
      </c>
      <c r="AD158" s="40">
        <f t="shared" ref="AD158" si="1104">SUM(AE158:AH158)</f>
        <v>0</v>
      </c>
      <c r="AE158" s="41">
        <v>0</v>
      </c>
      <c r="AF158" s="34">
        <v>0</v>
      </c>
      <c r="AG158" s="34">
        <v>0</v>
      </c>
      <c r="AH158" s="34">
        <v>0</v>
      </c>
      <c r="AI158" s="40">
        <f t="shared" ref="AI158" si="1105">SUM(AJ158:AM158)</f>
        <v>0</v>
      </c>
      <c r="AJ158" s="41">
        <v>0</v>
      </c>
      <c r="AK158" s="34">
        <v>0</v>
      </c>
      <c r="AL158" s="34">
        <v>0</v>
      </c>
      <c r="AM158" s="34">
        <v>0</v>
      </c>
      <c r="AN158" s="40">
        <f t="shared" ref="AN158" si="1106">SUM(AO158:AR158)</f>
        <v>0</v>
      </c>
      <c r="AO158" s="41">
        <v>0</v>
      </c>
      <c r="AP158" s="34">
        <v>0</v>
      </c>
      <c r="AQ158" s="34">
        <v>0</v>
      </c>
      <c r="AR158" s="34">
        <v>0</v>
      </c>
      <c r="AS158" s="40">
        <f t="shared" ref="AS158" si="1107">SUM(AT158:AW158)</f>
        <v>0</v>
      </c>
      <c r="AT158" s="41">
        <v>0</v>
      </c>
      <c r="AU158" s="34">
        <v>0</v>
      </c>
      <c r="AV158" s="34">
        <v>0</v>
      </c>
      <c r="AW158" s="34">
        <v>0</v>
      </c>
      <c r="AX158" s="40">
        <f t="shared" ref="AX158" si="1108">SUM(AY158:BB158)</f>
        <v>0</v>
      </c>
      <c r="AY158" s="41">
        <v>0</v>
      </c>
      <c r="AZ158" s="34">
        <v>0</v>
      </c>
      <c r="BA158" s="34">
        <v>0</v>
      </c>
      <c r="BB158" s="34">
        <v>0</v>
      </c>
      <c r="BC158" s="40">
        <f t="shared" ref="BC158" si="1109">SUM(BD158:BG158)</f>
        <v>0</v>
      </c>
      <c r="BD158" s="41">
        <v>0</v>
      </c>
      <c r="BE158" s="34">
        <v>0</v>
      </c>
      <c r="BF158" s="34">
        <v>0</v>
      </c>
      <c r="BG158" s="34">
        <v>0</v>
      </c>
      <c r="BH158" s="40">
        <f t="shared" ref="BH158" si="1110">SUM(BI158:BL158)</f>
        <v>0</v>
      </c>
      <c r="BI158" s="41">
        <v>0</v>
      </c>
      <c r="BJ158" s="34">
        <v>0</v>
      </c>
      <c r="BK158" s="34">
        <v>0</v>
      </c>
      <c r="BL158" s="34">
        <v>0</v>
      </c>
    </row>
    <row r="159" spans="1:64" ht="33" x14ac:dyDescent="0.25">
      <c r="A159" s="26" t="s">
        <v>327</v>
      </c>
      <c r="B159" s="12" t="s">
        <v>328</v>
      </c>
      <c r="C159" s="28" t="s">
        <v>24</v>
      </c>
      <c r="D159" s="28" t="s">
        <v>24</v>
      </c>
      <c r="E159" s="29">
        <f>J159+O159+T159+Y159+AD159+AI159+AN159+AS159+AX159</f>
        <v>369968.1</v>
      </c>
      <c r="F159" s="29">
        <f t="shared" ref="F159" si="1111">K159+P159+U159+Z159+AE159+AJ159+AO159+AT159+AY159</f>
        <v>0</v>
      </c>
      <c r="G159" s="29">
        <f t="shared" ref="G159" si="1112">L159+Q159+V159+AA159+AF159+AK159+AP159+AU159+AZ159</f>
        <v>0</v>
      </c>
      <c r="H159" s="29">
        <f t="shared" ref="H159" si="1113">M159+R159+W159+AB159+AG159+AL159+AQ159+AV159+BA159</f>
        <v>369968.1</v>
      </c>
      <c r="I159" s="29">
        <f t="shared" ref="I159" si="1114">N159+S159+X159+AC159+AH159+AM159+AR159+AW159+BB159</f>
        <v>0</v>
      </c>
      <c r="J159" s="44">
        <f>SUM(L159:N159)</f>
        <v>0</v>
      </c>
      <c r="K159" s="34">
        <v>0</v>
      </c>
      <c r="L159" s="47">
        <v>0</v>
      </c>
      <c r="M159" s="47">
        <v>0</v>
      </c>
      <c r="N159" s="34">
        <v>0</v>
      </c>
      <c r="O159" s="40">
        <f t="shared" ref="O159" si="1115">SUM(P159:S159)</f>
        <v>0</v>
      </c>
      <c r="P159" s="41">
        <v>0</v>
      </c>
      <c r="Q159" s="34">
        <v>0</v>
      </c>
      <c r="R159" s="34">
        <v>0</v>
      </c>
      <c r="S159" s="34">
        <v>0</v>
      </c>
      <c r="T159" s="40">
        <f t="shared" ref="T159" si="1116">SUM(U159:X159)</f>
        <v>0</v>
      </c>
      <c r="U159" s="41">
        <v>0</v>
      </c>
      <c r="V159" s="34">
        <v>0</v>
      </c>
      <c r="W159" s="34">
        <v>0</v>
      </c>
      <c r="X159" s="34">
        <v>0</v>
      </c>
      <c r="Y159" s="38">
        <f t="shared" ref="Y159" si="1117">SUM(Z159:AC159)</f>
        <v>57430.299999999996</v>
      </c>
      <c r="Z159" s="41">
        <v>0</v>
      </c>
      <c r="AA159" s="34">
        <v>0</v>
      </c>
      <c r="AB159" s="35">
        <f>50980.7+6449.6</f>
        <v>57430.299999999996</v>
      </c>
      <c r="AC159" s="34">
        <v>0</v>
      </c>
      <c r="AD159" s="42">
        <f t="shared" ref="AD159" si="1118">SUM(AE159:AH159)</f>
        <v>139188.79999999999</v>
      </c>
      <c r="AE159" s="41">
        <v>0</v>
      </c>
      <c r="AF159" s="34">
        <v>0</v>
      </c>
      <c r="AG159" s="35">
        <f>50887.6+87418.4-9892.2+10775</f>
        <v>139188.79999999999</v>
      </c>
      <c r="AH159" s="34">
        <v>0</v>
      </c>
      <c r="AI159" s="42">
        <f t="shared" ref="AI159:AI162" si="1119">SUM(AJ159:AM159)</f>
        <v>173349</v>
      </c>
      <c r="AJ159" s="41">
        <v>0</v>
      </c>
      <c r="AK159" s="34">
        <v>0</v>
      </c>
      <c r="AL159" s="35">
        <f>49666.3-15396.2+139078.9</f>
        <v>173349</v>
      </c>
      <c r="AM159" s="34">
        <v>0</v>
      </c>
      <c r="AN159" s="42">
        <f t="shared" ref="AN159" si="1120">SUM(AO159:AR159)</f>
        <v>0</v>
      </c>
      <c r="AO159" s="41">
        <v>0</v>
      </c>
      <c r="AP159" s="34">
        <v>0</v>
      </c>
      <c r="AQ159" s="35">
        <f>50277-16813.4-33463.6</f>
        <v>0</v>
      </c>
      <c r="AR159" s="34">
        <v>0</v>
      </c>
      <c r="AS159" s="42">
        <f t="shared" ref="AS159" si="1121">SUM(AT159:AW159)</f>
        <v>0</v>
      </c>
      <c r="AT159" s="41">
        <v>0</v>
      </c>
      <c r="AU159" s="34">
        <v>0</v>
      </c>
      <c r="AV159" s="80">
        <f>33866.8-33866.8</f>
        <v>0</v>
      </c>
      <c r="AW159" s="34">
        <v>0</v>
      </c>
      <c r="AX159" s="40">
        <f t="shared" ref="AX159" si="1122">SUM(AY159:BB159)</f>
        <v>0</v>
      </c>
      <c r="AY159" s="41">
        <v>0</v>
      </c>
      <c r="AZ159" s="34">
        <v>0</v>
      </c>
      <c r="BA159" s="34">
        <v>0</v>
      </c>
      <c r="BB159" s="34">
        <v>0</v>
      </c>
      <c r="BC159" s="40">
        <f t="shared" ref="BC159" si="1123">SUM(BD159:BG159)</f>
        <v>0</v>
      </c>
      <c r="BD159" s="41">
        <v>0</v>
      </c>
      <c r="BE159" s="34">
        <v>0</v>
      </c>
      <c r="BF159" s="34">
        <v>0</v>
      </c>
      <c r="BG159" s="34">
        <v>0</v>
      </c>
      <c r="BH159" s="40">
        <f t="shared" ref="BH159" si="1124">SUM(BI159:BL159)</f>
        <v>0</v>
      </c>
      <c r="BI159" s="41">
        <v>0</v>
      </c>
      <c r="BJ159" s="34">
        <v>0</v>
      </c>
      <c r="BK159" s="34">
        <v>0</v>
      </c>
      <c r="BL159" s="34">
        <v>0</v>
      </c>
    </row>
    <row r="160" spans="1:64" ht="65.25" customHeight="1" x14ac:dyDescent="0.25">
      <c r="A160" s="26" t="s">
        <v>366</v>
      </c>
      <c r="B160" s="12" t="s">
        <v>367</v>
      </c>
      <c r="C160" s="28" t="s">
        <v>24</v>
      </c>
      <c r="D160" s="28" t="s">
        <v>24</v>
      </c>
      <c r="E160" s="29">
        <f t="shared" ref="E160:E162" si="1125">J160+O160+T160+Y160+AD160+AI160+AN160+AS160+AX160</f>
        <v>0</v>
      </c>
      <c r="F160" s="29">
        <f t="shared" ref="F160" si="1126">K160+P160+U160+Z160+AE160+AJ160+AO160+AT160+AY160</f>
        <v>0</v>
      </c>
      <c r="G160" s="29">
        <f t="shared" ref="G160" si="1127">L160+Q160+V160+AA160+AF160+AK160+AP160+AU160+AZ160</f>
        <v>0</v>
      </c>
      <c r="H160" s="29">
        <f t="shared" ref="H160" si="1128">M160+R160+W160+AB160+AG160+AL160+AQ160+AV160+BA160</f>
        <v>0</v>
      </c>
      <c r="I160" s="29">
        <f t="shared" ref="I160" si="1129">N160+S160+X160+AC160+AH160+AM160+AR160+AW160+BB160</f>
        <v>0</v>
      </c>
      <c r="J160" s="44">
        <f>SUM(L160:N160)</f>
        <v>0</v>
      </c>
      <c r="K160" s="34">
        <v>0</v>
      </c>
      <c r="L160" s="47">
        <v>0</v>
      </c>
      <c r="M160" s="47">
        <v>0</v>
      </c>
      <c r="N160" s="34">
        <v>0</v>
      </c>
      <c r="O160" s="40">
        <f t="shared" ref="O160" si="1130">SUM(P160:S160)</f>
        <v>0</v>
      </c>
      <c r="P160" s="41">
        <v>0</v>
      </c>
      <c r="Q160" s="34">
        <v>0</v>
      </c>
      <c r="R160" s="34">
        <v>0</v>
      </c>
      <c r="S160" s="34">
        <v>0</v>
      </c>
      <c r="T160" s="40">
        <f t="shared" ref="T160" si="1131">SUM(U160:X160)</f>
        <v>0</v>
      </c>
      <c r="U160" s="41">
        <v>0</v>
      </c>
      <c r="V160" s="34">
        <v>0</v>
      </c>
      <c r="W160" s="34">
        <v>0</v>
      </c>
      <c r="X160" s="34">
        <v>0</v>
      </c>
      <c r="Y160" s="38">
        <f t="shared" ref="Y160" si="1132">SUM(Z160:AC160)</f>
        <v>0</v>
      </c>
      <c r="Z160" s="41">
        <v>0</v>
      </c>
      <c r="AA160" s="34">
        <v>0</v>
      </c>
      <c r="AB160" s="35">
        <v>0</v>
      </c>
      <c r="AC160" s="34">
        <v>0</v>
      </c>
      <c r="AD160" s="42">
        <f t="shared" ref="AD160" si="1133">SUM(AE160:AH160)</f>
        <v>0</v>
      </c>
      <c r="AE160" s="41">
        <v>0</v>
      </c>
      <c r="AF160" s="34">
        <v>0</v>
      </c>
      <c r="AG160" s="35">
        <v>0</v>
      </c>
      <c r="AH160" s="34">
        <v>0</v>
      </c>
      <c r="AI160" s="42">
        <f t="shared" si="1119"/>
        <v>0</v>
      </c>
      <c r="AJ160" s="41">
        <v>0</v>
      </c>
      <c r="AK160" s="34">
        <v>0</v>
      </c>
      <c r="AL160" s="35">
        <v>0</v>
      </c>
      <c r="AM160" s="34">
        <v>0</v>
      </c>
      <c r="AN160" s="42">
        <f t="shared" ref="AN160" si="1134">SUM(AO160:AR160)</f>
        <v>0</v>
      </c>
      <c r="AO160" s="41">
        <v>0</v>
      </c>
      <c r="AP160" s="34">
        <v>0</v>
      </c>
      <c r="AQ160" s="35">
        <v>0</v>
      </c>
      <c r="AR160" s="34">
        <v>0</v>
      </c>
      <c r="AS160" s="40">
        <f t="shared" ref="AS160" si="1135">SUM(AT160:AW160)</f>
        <v>0</v>
      </c>
      <c r="AT160" s="41">
        <v>0</v>
      </c>
      <c r="AU160" s="34">
        <v>0</v>
      </c>
      <c r="AV160" s="34">
        <v>0</v>
      </c>
      <c r="AW160" s="34">
        <v>0</v>
      </c>
      <c r="AX160" s="40">
        <f t="shared" ref="AX160" si="1136">SUM(AY160:BB160)</f>
        <v>0</v>
      </c>
      <c r="AY160" s="41">
        <v>0</v>
      </c>
      <c r="AZ160" s="34">
        <v>0</v>
      </c>
      <c r="BA160" s="34">
        <v>0</v>
      </c>
      <c r="BB160" s="34">
        <v>0</v>
      </c>
      <c r="BC160" s="40">
        <f t="shared" ref="BC160" si="1137">SUM(BD160:BG160)</f>
        <v>0</v>
      </c>
      <c r="BD160" s="41">
        <v>0</v>
      </c>
      <c r="BE160" s="34">
        <v>0</v>
      </c>
      <c r="BF160" s="34">
        <v>0</v>
      </c>
      <c r="BG160" s="34">
        <v>0</v>
      </c>
      <c r="BH160" s="40">
        <f t="shared" ref="BH160" si="1138">SUM(BI160:BL160)</f>
        <v>0</v>
      </c>
      <c r="BI160" s="41">
        <v>0</v>
      </c>
      <c r="BJ160" s="34">
        <v>0</v>
      </c>
      <c r="BK160" s="34">
        <v>0</v>
      </c>
      <c r="BL160" s="34">
        <v>0</v>
      </c>
    </row>
    <row r="161" spans="1:64" ht="81" customHeight="1" x14ac:dyDescent="0.25">
      <c r="A161" s="26" t="s">
        <v>370</v>
      </c>
      <c r="B161" s="12" t="s">
        <v>371</v>
      </c>
      <c r="C161" s="28" t="s">
        <v>24</v>
      </c>
      <c r="D161" s="28" t="s">
        <v>24</v>
      </c>
      <c r="E161" s="29">
        <f>J161+O161+T161+Y161+AD161+AI161+AN161+AS161+AX161</f>
        <v>408.3</v>
      </c>
      <c r="F161" s="29">
        <f>K161+P161+U161+Z161+AE161+AJ161+AO161+AT161+AY161</f>
        <v>0</v>
      </c>
      <c r="G161" s="29">
        <f>L161+Q161+V161+AA161+AF161+AK161+AP161+AU161+AZ161</f>
        <v>0</v>
      </c>
      <c r="H161" s="29">
        <f>M161+R161+W161+AB161+AG161+AL161+AQ161+AV161+BA161</f>
        <v>408.3</v>
      </c>
      <c r="I161" s="29">
        <f>N161+S161+X161+AC161+AH161+AM161+AR161+AW161+BB161</f>
        <v>0</v>
      </c>
      <c r="J161" s="44">
        <f>SUM(L161:N161)</f>
        <v>0</v>
      </c>
      <c r="K161" s="34">
        <v>0</v>
      </c>
      <c r="L161" s="47">
        <v>0</v>
      </c>
      <c r="M161" s="47">
        <v>0</v>
      </c>
      <c r="N161" s="34">
        <v>0</v>
      </c>
      <c r="O161" s="40">
        <f t="shared" ref="O161" si="1139">SUM(P161:S161)</f>
        <v>0</v>
      </c>
      <c r="P161" s="41">
        <v>0</v>
      </c>
      <c r="Q161" s="34">
        <v>0</v>
      </c>
      <c r="R161" s="34">
        <v>0</v>
      </c>
      <c r="S161" s="34">
        <v>0</v>
      </c>
      <c r="T161" s="40">
        <f t="shared" ref="T161" si="1140">SUM(U161:X161)</f>
        <v>0</v>
      </c>
      <c r="U161" s="41">
        <v>0</v>
      </c>
      <c r="V161" s="34">
        <v>0</v>
      </c>
      <c r="W161" s="34">
        <v>0</v>
      </c>
      <c r="X161" s="34">
        <v>0</v>
      </c>
      <c r="Y161" s="38">
        <f t="shared" ref="Y161" si="1141">SUM(Z161:AC161)</f>
        <v>0</v>
      </c>
      <c r="Z161" s="41">
        <v>0</v>
      </c>
      <c r="AA161" s="34">
        <v>0</v>
      </c>
      <c r="AB161" s="35">
        <v>0</v>
      </c>
      <c r="AC161" s="34">
        <v>0</v>
      </c>
      <c r="AD161" s="42">
        <f t="shared" ref="AD161" si="1142">SUM(AE161:AH161)</f>
        <v>408.3</v>
      </c>
      <c r="AE161" s="41">
        <v>0</v>
      </c>
      <c r="AF161" s="34">
        <v>0</v>
      </c>
      <c r="AG161" s="35">
        <v>408.3</v>
      </c>
      <c r="AH161" s="34">
        <v>0</v>
      </c>
      <c r="AI161" s="42">
        <f t="shared" si="1119"/>
        <v>0</v>
      </c>
      <c r="AJ161" s="41">
        <v>0</v>
      </c>
      <c r="AK161" s="34">
        <v>0</v>
      </c>
      <c r="AL161" s="35">
        <v>0</v>
      </c>
      <c r="AM161" s="34">
        <v>0</v>
      </c>
      <c r="AN161" s="42">
        <f>SUM(AO161:AR161)</f>
        <v>0</v>
      </c>
      <c r="AO161" s="41">
        <v>0</v>
      </c>
      <c r="AP161" s="34">
        <v>0</v>
      </c>
      <c r="AQ161" s="35">
        <v>0</v>
      </c>
      <c r="AR161" s="34">
        <v>0</v>
      </c>
      <c r="AS161" s="40">
        <f>SUM(AT161:AW161)</f>
        <v>0</v>
      </c>
      <c r="AT161" s="41">
        <v>0</v>
      </c>
      <c r="AU161" s="34">
        <v>0</v>
      </c>
      <c r="AV161" s="34">
        <v>0</v>
      </c>
      <c r="AW161" s="34">
        <v>0</v>
      </c>
      <c r="AX161" s="40">
        <f>SUM(AY161:BB161)</f>
        <v>0</v>
      </c>
      <c r="AY161" s="41">
        <v>0</v>
      </c>
      <c r="AZ161" s="34">
        <v>0</v>
      </c>
      <c r="BA161" s="34">
        <v>0</v>
      </c>
      <c r="BB161" s="34">
        <v>0</v>
      </c>
      <c r="BC161" s="40">
        <f t="shared" ref="BC161" si="1143">SUM(BD161:BG161)</f>
        <v>0</v>
      </c>
      <c r="BD161" s="41">
        <v>0</v>
      </c>
      <c r="BE161" s="34">
        <v>0</v>
      </c>
      <c r="BF161" s="34">
        <v>0</v>
      </c>
      <c r="BG161" s="34">
        <v>0</v>
      </c>
      <c r="BH161" s="40">
        <f t="shared" ref="BH161" si="1144">SUM(BI161:BL161)</f>
        <v>0</v>
      </c>
      <c r="BI161" s="41">
        <v>0</v>
      </c>
      <c r="BJ161" s="34">
        <v>0</v>
      </c>
      <c r="BK161" s="34">
        <v>0</v>
      </c>
      <c r="BL161" s="34">
        <v>0</v>
      </c>
    </row>
    <row r="162" spans="1:64" ht="69" customHeight="1" x14ac:dyDescent="0.25">
      <c r="A162" s="26" t="s">
        <v>385</v>
      </c>
      <c r="B162" s="12" t="s">
        <v>389</v>
      </c>
      <c r="C162" s="28" t="s">
        <v>24</v>
      </c>
      <c r="D162" s="28" t="s">
        <v>386</v>
      </c>
      <c r="E162" s="29">
        <f t="shared" si="1125"/>
        <v>2290</v>
      </c>
      <c r="F162" s="29">
        <f>K162+P162+U162+Z162+AE162+AJ162+AO162+AT162+AY162</f>
        <v>0</v>
      </c>
      <c r="G162" s="29">
        <f>L162+Q162+V162+AA162+AF162+AK162+AP162+AU162+AZ162</f>
        <v>0</v>
      </c>
      <c r="H162" s="29">
        <f>M162+R162+W162+AB162+AG162+AL162+AQ162+AV162+BA162</f>
        <v>2290</v>
      </c>
      <c r="I162" s="29">
        <v>0</v>
      </c>
      <c r="J162" s="44">
        <f>SUM(L162:N162)</f>
        <v>0</v>
      </c>
      <c r="K162" s="34">
        <v>0</v>
      </c>
      <c r="L162" s="47">
        <v>0</v>
      </c>
      <c r="M162" s="47">
        <v>0</v>
      </c>
      <c r="N162" s="34">
        <v>0</v>
      </c>
      <c r="O162" s="40">
        <f t="shared" ref="O162" si="1145">SUM(P162:S162)</f>
        <v>0</v>
      </c>
      <c r="P162" s="41">
        <v>0</v>
      </c>
      <c r="Q162" s="34">
        <v>0</v>
      </c>
      <c r="R162" s="34">
        <v>0</v>
      </c>
      <c r="S162" s="34">
        <v>0</v>
      </c>
      <c r="T162" s="40">
        <f t="shared" ref="T162" si="1146">SUM(U162:X162)</f>
        <v>0</v>
      </c>
      <c r="U162" s="41">
        <v>0</v>
      </c>
      <c r="V162" s="34">
        <v>0</v>
      </c>
      <c r="W162" s="34">
        <v>0</v>
      </c>
      <c r="X162" s="34">
        <v>0</v>
      </c>
      <c r="Y162" s="38">
        <f t="shared" ref="Y162" si="1147">SUM(Z162:AC162)</f>
        <v>0</v>
      </c>
      <c r="Z162" s="41">
        <v>0</v>
      </c>
      <c r="AA162" s="34">
        <v>0</v>
      </c>
      <c r="AB162" s="35">
        <v>0</v>
      </c>
      <c r="AC162" s="34">
        <v>0</v>
      </c>
      <c r="AD162" s="42">
        <v>0</v>
      </c>
      <c r="AE162" s="41">
        <v>0</v>
      </c>
      <c r="AF162" s="34">
        <v>0</v>
      </c>
      <c r="AG162" s="35">
        <v>0</v>
      </c>
      <c r="AH162" s="34">
        <v>0</v>
      </c>
      <c r="AI162" s="42">
        <f t="shared" si="1119"/>
        <v>2290</v>
      </c>
      <c r="AJ162" s="41">
        <v>0</v>
      </c>
      <c r="AK162" s="34">
        <v>0</v>
      </c>
      <c r="AL162" s="35">
        <v>2290</v>
      </c>
      <c r="AM162" s="34">
        <v>0</v>
      </c>
      <c r="AN162" s="42">
        <f>SUM(AO162:AR162)</f>
        <v>0</v>
      </c>
      <c r="AO162" s="41">
        <v>0</v>
      </c>
      <c r="AP162" s="34">
        <v>0</v>
      </c>
      <c r="AQ162" s="35">
        <v>0</v>
      </c>
      <c r="AR162" s="34">
        <v>0</v>
      </c>
      <c r="AS162" s="40">
        <f>SUM(AT162:AW162)</f>
        <v>0</v>
      </c>
      <c r="AT162" s="41">
        <v>0</v>
      </c>
      <c r="AU162" s="34">
        <v>0</v>
      </c>
      <c r="AV162" s="34">
        <v>0</v>
      </c>
      <c r="AW162" s="34">
        <v>0</v>
      </c>
      <c r="AX162" s="40">
        <f>SUM(AY162:BB162)</f>
        <v>0</v>
      </c>
      <c r="AY162" s="41">
        <v>0</v>
      </c>
      <c r="AZ162" s="34">
        <v>0</v>
      </c>
      <c r="BA162" s="34">
        <v>0</v>
      </c>
      <c r="BB162" s="34">
        <v>0</v>
      </c>
      <c r="BC162" s="40"/>
      <c r="BD162" s="41"/>
      <c r="BE162" s="34"/>
      <c r="BF162" s="34"/>
      <c r="BG162" s="34"/>
      <c r="BH162" s="40"/>
      <c r="BI162" s="41"/>
      <c r="BJ162" s="34"/>
      <c r="BK162" s="34"/>
      <c r="BL162" s="34"/>
    </row>
    <row r="163" spans="1:64" ht="31.5" customHeight="1" x14ac:dyDescent="0.25">
      <c r="A163" s="26" t="s">
        <v>90</v>
      </c>
      <c r="B163" s="99" t="s">
        <v>128</v>
      </c>
      <c r="C163" s="99"/>
      <c r="D163" s="99"/>
      <c r="E163" s="33">
        <f>SUM(E164:E165)</f>
        <v>157973.5</v>
      </c>
      <c r="F163" s="33">
        <f t="shared" ref="F163:BL163" si="1148">SUM(F164:F165)</f>
        <v>0</v>
      </c>
      <c r="G163" s="33">
        <f t="shared" si="1148"/>
        <v>0</v>
      </c>
      <c r="H163" s="33">
        <f t="shared" si="1148"/>
        <v>157893.79999999999</v>
      </c>
      <c r="I163" s="33">
        <f t="shared" si="1148"/>
        <v>79.7</v>
      </c>
      <c r="J163" s="33">
        <f t="shared" si="1148"/>
        <v>7973.5</v>
      </c>
      <c r="K163" s="33">
        <f t="shared" si="1148"/>
        <v>0</v>
      </c>
      <c r="L163" s="33">
        <f t="shared" si="1148"/>
        <v>0</v>
      </c>
      <c r="M163" s="33">
        <f t="shared" si="1148"/>
        <v>7893.8</v>
      </c>
      <c r="N163" s="33">
        <f t="shared" si="1148"/>
        <v>79.7</v>
      </c>
      <c r="O163" s="33">
        <f t="shared" si="1148"/>
        <v>0</v>
      </c>
      <c r="P163" s="33">
        <f t="shared" si="1148"/>
        <v>0</v>
      </c>
      <c r="Q163" s="33">
        <f t="shared" si="1148"/>
        <v>0</v>
      </c>
      <c r="R163" s="33">
        <f t="shared" si="1148"/>
        <v>0</v>
      </c>
      <c r="S163" s="33">
        <f t="shared" si="1148"/>
        <v>0</v>
      </c>
      <c r="T163" s="33">
        <f t="shared" si="1148"/>
        <v>0</v>
      </c>
      <c r="U163" s="33">
        <f t="shared" si="1148"/>
        <v>0</v>
      </c>
      <c r="V163" s="33">
        <f t="shared" si="1148"/>
        <v>0</v>
      </c>
      <c r="W163" s="33">
        <f t="shared" si="1148"/>
        <v>0</v>
      </c>
      <c r="X163" s="33">
        <f t="shared" si="1148"/>
        <v>0</v>
      </c>
      <c r="Y163" s="33">
        <f t="shared" si="1148"/>
        <v>0</v>
      </c>
      <c r="Z163" s="33">
        <f t="shared" si="1148"/>
        <v>0</v>
      </c>
      <c r="AA163" s="33">
        <f t="shared" si="1148"/>
        <v>0</v>
      </c>
      <c r="AB163" s="33">
        <f t="shared" si="1148"/>
        <v>0</v>
      </c>
      <c r="AC163" s="33">
        <f t="shared" si="1148"/>
        <v>0</v>
      </c>
      <c r="AD163" s="33">
        <f t="shared" si="1148"/>
        <v>0</v>
      </c>
      <c r="AE163" s="33">
        <f t="shared" si="1148"/>
        <v>0</v>
      </c>
      <c r="AF163" s="33">
        <f t="shared" si="1148"/>
        <v>0</v>
      </c>
      <c r="AG163" s="33">
        <f t="shared" si="1148"/>
        <v>0</v>
      </c>
      <c r="AH163" s="33">
        <f t="shared" si="1148"/>
        <v>0</v>
      </c>
      <c r="AI163" s="33">
        <f t="shared" si="1148"/>
        <v>50000</v>
      </c>
      <c r="AJ163" s="33">
        <f t="shared" si="1148"/>
        <v>0</v>
      </c>
      <c r="AK163" s="33">
        <f t="shared" si="1148"/>
        <v>0</v>
      </c>
      <c r="AL163" s="33">
        <f t="shared" si="1148"/>
        <v>50000</v>
      </c>
      <c r="AM163" s="33">
        <f t="shared" si="1148"/>
        <v>0</v>
      </c>
      <c r="AN163" s="33">
        <f t="shared" si="1148"/>
        <v>50000</v>
      </c>
      <c r="AO163" s="33">
        <f t="shared" si="1148"/>
        <v>0</v>
      </c>
      <c r="AP163" s="33">
        <f t="shared" si="1148"/>
        <v>0</v>
      </c>
      <c r="AQ163" s="33">
        <f t="shared" si="1148"/>
        <v>50000</v>
      </c>
      <c r="AR163" s="33">
        <f t="shared" si="1148"/>
        <v>0</v>
      </c>
      <c r="AS163" s="33">
        <f t="shared" si="1148"/>
        <v>50000</v>
      </c>
      <c r="AT163" s="33">
        <f t="shared" si="1148"/>
        <v>0</v>
      </c>
      <c r="AU163" s="33">
        <f t="shared" si="1148"/>
        <v>0</v>
      </c>
      <c r="AV163" s="33">
        <f t="shared" si="1148"/>
        <v>50000</v>
      </c>
      <c r="AW163" s="33">
        <f t="shared" si="1148"/>
        <v>0</v>
      </c>
      <c r="AX163" s="33">
        <f t="shared" si="1148"/>
        <v>0</v>
      </c>
      <c r="AY163" s="33">
        <f t="shared" si="1148"/>
        <v>0</v>
      </c>
      <c r="AZ163" s="33">
        <f t="shared" si="1148"/>
        <v>0</v>
      </c>
      <c r="BA163" s="33">
        <f t="shared" si="1148"/>
        <v>0</v>
      </c>
      <c r="BB163" s="33">
        <f t="shared" si="1148"/>
        <v>0</v>
      </c>
      <c r="BC163" s="33">
        <f t="shared" si="1148"/>
        <v>0</v>
      </c>
      <c r="BD163" s="33">
        <f t="shared" si="1148"/>
        <v>0</v>
      </c>
      <c r="BE163" s="33">
        <f t="shared" si="1148"/>
        <v>0</v>
      </c>
      <c r="BF163" s="33">
        <f t="shared" si="1148"/>
        <v>0</v>
      </c>
      <c r="BG163" s="33">
        <f t="shared" si="1148"/>
        <v>0</v>
      </c>
      <c r="BH163" s="33">
        <f t="shared" si="1148"/>
        <v>0</v>
      </c>
      <c r="BI163" s="33">
        <f t="shared" si="1148"/>
        <v>0</v>
      </c>
      <c r="BJ163" s="33">
        <f t="shared" si="1148"/>
        <v>0</v>
      </c>
      <c r="BK163" s="33">
        <f t="shared" si="1148"/>
        <v>0</v>
      </c>
      <c r="BL163" s="33">
        <f t="shared" si="1148"/>
        <v>0</v>
      </c>
    </row>
    <row r="164" spans="1:64" ht="49.5" x14ac:dyDescent="0.25">
      <c r="A164" s="26" t="s">
        <v>91</v>
      </c>
      <c r="B164" s="12" t="s">
        <v>102</v>
      </c>
      <c r="C164" s="28" t="s">
        <v>24</v>
      </c>
      <c r="D164" s="28" t="s">
        <v>94</v>
      </c>
      <c r="E164" s="29">
        <f t="shared" ref="E164" si="1149">J164+O164+T164+Y164+AD164+AI164+AN164+AS164+AX164</f>
        <v>7973.5</v>
      </c>
      <c r="F164" s="29">
        <f t="shared" ref="F164" si="1150">K164+P164+U164+Z164+AE164+AJ164+AO164+AT164+AY164</f>
        <v>0</v>
      </c>
      <c r="G164" s="29">
        <f>L164+Q164+V164+AA164+AF164+AK164+AP164+AU164+AZ164</f>
        <v>0</v>
      </c>
      <c r="H164" s="29">
        <f>M164+R164+W164+AB164+AG164+AL164+AQ164+AV164+BA164</f>
        <v>7893.8</v>
      </c>
      <c r="I164" s="29">
        <f t="shared" ref="I164" si="1151">N164+S164+X164+AC164+AH164+AM164+AR164+AW164+BB164</f>
        <v>79.7</v>
      </c>
      <c r="J164" s="30">
        <f>SUM(L164:N164)</f>
        <v>7973.5</v>
      </c>
      <c r="K164" s="34">
        <v>0</v>
      </c>
      <c r="L164" s="34">
        <v>0</v>
      </c>
      <c r="M164" s="30">
        <f>7960-66.2</f>
        <v>7893.8</v>
      </c>
      <c r="N164" s="23">
        <f>80.4-0.7</f>
        <v>79.7</v>
      </c>
      <c r="O164" s="40">
        <f t="shared" ref="O164" si="1152">SUM(P164:S164)</f>
        <v>0</v>
      </c>
      <c r="P164" s="41">
        <v>0</v>
      </c>
      <c r="Q164" s="34">
        <v>0</v>
      </c>
      <c r="R164" s="34">
        <v>0</v>
      </c>
      <c r="S164" s="34">
        <v>0</v>
      </c>
      <c r="T164" s="40">
        <f t="shared" ref="T164" si="1153">SUM(U164:X164)</f>
        <v>0</v>
      </c>
      <c r="U164" s="41">
        <v>0</v>
      </c>
      <c r="V164" s="34">
        <v>0</v>
      </c>
      <c r="W164" s="34">
        <v>0</v>
      </c>
      <c r="X164" s="34">
        <v>0</v>
      </c>
      <c r="Y164" s="40">
        <f t="shared" ref="Y164" si="1154">SUM(Z164:AC164)</f>
        <v>0</v>
      </c>
      <c r="Z164" s="41">
        <v>0</v>
      </c>
      <c r="AA164" s="34">
        <v>0</v>
      </c>
      <c r="AB164" s="34">
        <v>0</v>
      </c>
      <c r="AC164" s="34">
        <v>0</v>
      </c>
      <c r="AD164" s="40">
        <f t="shared" ref="AD164" si="1155">SUM(AE164:AH164)</f>
        <v>0</v>
      </c>
      <c r="AE164" s="41">
        <v>0</v>
      </c>
      <c r="AF164" s="34">
        <v>0</v>
      </c>
      <c r="AG164" s="34">
        <v>0</v>
      </c>
      <c r="AH164" s="34">
        <v>0</v>
      </c>
      <c r="AI164" s="41">
        <f t="shared" ref="AI164" si="1156">SUM(AJ164:AM164)</f>
        <v>0</v>
      </c>
      <c r="AJ164" s="41">
        <v>0</v>
      </c>
      <c r="AK164" s="34">
        <v>0</v>
      </c>
      <c r="AL164" s="34">
        <v>0</v>
      </c>
      <c r="AM164" s="34">
        <v>0</v>
      </c>
      <c r="AN164" s="40">
        <f t="shared" ref="AN164" si="1157">SUM(AO164:AR164)</f>
        <v>0</v>
      </c>
      <c r="AO164" s="41">
        <v>0</v>
      </c>
      <c r="AP164" s="34">
        <v>0</v>
      </c>
      <c r="AQ164" s="34">
        <v>0</v>
      </c>
      <c r="AR164" s="34">
        <v>0</v>
      </c>
      <c r="AS164" s="40">
        <f t="shared" ref="AS164" si="1158">SUM(AT164:AW164)</f>
        <v>0</v>
      </c>
      <c r="AT164" s="41">
        <v>0</v>
      </c>
      <c r="AU164" s="34">
        <v>0</v>
      </c>
      <c r="AV164" s="34">
        <v>0</v>
      </c>
      <c r="AW164" s="34">
        <v>0</v>
      </c>
      <c r="AX164" s="40">
        <f t="shared" ref="AX164" si="1159">SUM(AY164:BB164)</f>
        <v>0</v>
      </c>
      <c r="AY164" s="41">
        <v>0</v>
      </c>
      <c r="AZ164" s="34">
        <v>0</v>
      </c>
      <c r="BA164" s="34">
        <v>0</v>
      </c>
      <c r="BB164" s="34">
        <v>0</v>
      </c>
      <c r="BC164" s="40">
        <f t="shared" ref="BC164" si="1160">SUM(BD164:BG164)</f>
        <v>0</v>
      </c>
      <c r="BD164" s="41">
        <v>0</v>
      </c>
      <c r="BE164" s="34">
        <v>0</v>
      </c>
      <c r="BF164" s="34">
        <v>0</v>
      </c>
      <c r="BG164" s="34">
        <v>0</v>
      </c>
      <c r="BH164" s="40">
        <f t="shared" ref="BH164" si="1161">SUM(BI164:BL164)</f>
        <v>0</v>
      </c>
      <c r="BI164" s="41">
        <v>0</v>
      </c>
      <c r="BJ164" s="34">
        <v>0</v>
      </c>
      <c r="BK164" s="34">
        <v>0</v>
      </c>
      <c r="BL164" s="34">
        <v>0</v>
      </c>
    </row>
    <row r="165" spans="1:64" ht="66" x14ac:dyDescent="0.25">
      <c r="A165" s="26" t="s">
        <v>368</v>
      </c>
      <c r="B165" s="12" t="s">
        <v>369</v>
      </c>
      <c r="C165" s="28" t="s">
        <v>24</v>
      </c>
      <c r="D165" s="28" t="s">
        <v>94</v>
      </c>
      <c r="E165" s="29">
        <f t="shared" ref="E165" si="1162">J165+O165+T165+Y165+AD165+AI165+AN165+AS165+AX165</f>
        <v>150000</v>
      </c>
      <c r="F165" s="29">
        <f t="shared" ref="F165" si="1163">K165+P165+U165+Z165+AE165+AJ165+AO165+AT165+AY165</f>
        <v>0</v>
      </c>
      <c r="G165" s="29">
        <f>L165+Q165+V165+AA165+AF165+AK165+AP165+AU165+AZ165</f>
        <v>0</v>
      </c>
      <c r="H165" s="29">
        <f>M165+R165+W165+AB165+AG165+AL165+AQ165+AV165+BA165</f>
        <v>150000</v>
      </c>
      <c r="I165" s="29">
        <f t="shared" ref="I165" si="1164">N165+S165+X165+AC165+AH165+AM165+AR165+AW165+BB165</f>
        <v>0</v>
      </c>
      <c r="J165" s="44">
        <f>SUM(L165:N165)</f>
        <v>0</v>
      </c>
      <c r="K165" s="34">
        <v>0</v>
      </c>
      <c r="L165" s="34">
        <v>0</v>
      </c>
      <c r="M165" s="34">
        <v>0</v>
      </c>
      <c r="N165" s="34">
        <v>0</v>
      </c>
      <c r="O165" s="40">
        <f t="shared" ref="O165" si="1165">SUM(P165:S165)</f>
        <v>0</v>
      </c>
      <c r="P165" s="41">
        <v>0</v>
      </c>
      <c r="Q165" s="34">
        <v>0</v>
      </c>
      <c r="R165" s="34">
        <v>0</v>
      </c>
      <c r="S165" s="34">
        <v>0</v>
      </c>
      <c r="T165" s="40">
        <f t="shared" ref="T165" si="1166">SUM(U165:X165)</f>
        <v>0</v>
      </c>
      <c r="U165" s="41">
        <v>0</v>
      </c>
      <c r="V165" s="34">
        <v>0</v>
      </c>
      <c r="W165" s="34">
        <v>0</v>
      </c>
      <c r="X165" s="34">
        <v>0</v>
      </c>
      <c r="Y165" s="40">
        <f t="shared" ref="Y165" si="1167">SUM(Z165:AC165)</f>
        <v>0</v>
      </c>
      <c r="Z165" s="41">
        <v>0</v>
      </c>
      <c r="AA165" s="34">
        <v>0</v>
      </c>
      <c r="AB165" s="34">
        <v>0</v>
      </c>
      <c r="AC165" s="34">
        <v>0</v>
      </c>
      <c r="AD165" s="40">
        <f t="shared" ref="AD165" si="1168">SUM(AE165:AH165)</f>
        <v>0</v>
      </c>
      <c r="AE165" s="41">
        <v>0</v>
      </c>
      <c r="AF165" s="34">
        <v>0</v>
      </c>
      <c r="AG165" s="34">
        <v>0</v>
      </c>
      <c r="AH165" s="34">
        <v>0</v>
      </c>
      <c r="AI165" s="42">
        <f t="shared" ref="AI165" si="1169">SUM(AJ165:AM165)</f>
        <v>50000</v>
      </c>
      <c r="AJ165" s="41">
        <v>0</v>
      </c>
      <c r="AK165" s="34">
        <v>0</v>
      </c>
      <c r="AL165" s="35">
        <v>50000</v>
      </c>
      <c r="AM165" s="34">
        <v>0</v>
      </c>
      <c r="AN165" s="42">
        <f t="shared" ref="AN165" si="1170">SUM(AO165:AR165)</f>
        <v>50000</v>
      </c>
      <c r="AO165" s="41">
        <v>0</v>
      </c>
      <c r="AP165" s="34">
        <v>0</v>
      </c>
      <c r="AQ165" s="35">
        <v>50000</v>
      </c>
      <c r="AR165" s="34">
        <v>0</v>
      </c>
      <c r="AS165" s="41">
        <f t="shared" ref="AS165" si="1171">SUM(AT165:AW165)</f>
        <v>50000</v>
      </c>
      <c r="AT165" s="41">
        <v>0</v>
      </c>
      <c r="AU165" s="34">
        <v>0</v>
      </c>
      <c r="AV165" s="34">
        <v>50000</v>
      </c>
      <c r="AW165" s="34">
        <v>0</v>
      </c>
      <c r="AX165" s="40">
        <f t="shared" ref="AX165" si="1172">SUM(AY165:BB165)</f>
        <v>0</v>
      </c>
      <c r="AY165" s="41">
        <v>0</v>
      </c>
      <c r="AZ165" s="34">
        <v>0</v>
      </c>
      <c r="BA165" s="34">
        <v>0</v>
      </c>
      <c r="BB165" s="34">
        <v>0</v>
      </c>
      <c r="BC165" s="40">
        <f t="shared" ref="BC165" si="1173">SUM(BD165:BG165)</f>
        <v>0</v>
      </c>
      <c r="BD165" s="41">
        <v>0</v>
      </c>
      <c r="BE165" s="34">
        <v>0</v>
      </c>
      <c r="BF165" s="34">
        <v>0</v>
      </c>
      <c r="BG165" s="34">
        <v>0</v>
      </c>
      <c r="BH165" s="40">
        <f t="shared" ref="BH165" si="1174">SUM(BI165:BL165)</f>
        <v>0</v>
      </c>
      <c r="BI165" s="41">
        <v>0</v>
      </c>
      <c r="BJ165" s="34">
        <v>0</v>
      </c>
      <c r="BK165" s="34">
        <v>0</v>
      </c>
      <c r="BL165" s="34">
        <v>0</v>
      </c>
    </row>
    <row r="166" spans="1:64" ht="31.5" customHeight="1" x14ac:dyDescent="0.25">
      <c r="A166" s="26" t="s">
        <v>219</v>
      </c>
      <c r="B166" s="99" t="s">
        <v>332</v>
      </c>
      <c r="C166" s="99"/>
      <c r="D166" s="99"/>
      <c r="E166" s="33">
        <f t="shared" ref="E166:AJ166" si="1175">SUM(E167:E172)</f>
        <v>334926</v>
      </c>
      <c r="F166" s="33">
        <f t="shared" si="1175"/>
        <v>0</v>
      </c>
      <c r="G166" s="33">
        <f t="shared" si="1175"/>
        <v>0</v>
      </c>
      <c r="H166" s="33">
        <f t="shared" si="1175"/>
        <v>334926</v>
      </c>
      <c r="I166" s="33">
        <f t="shared" si="1175"/>
        <v>0</v>
      </c>
      <c r="J166" s="33">
        <f t="shared" si="1175"/>
        <v>0</v>
      </c>
      <c r="K166" s="33">
        <f t="shared" si="1175"/>
        <v>0</v>
      </c>
      <c r="L166" s="33">
        <f t="shared" si="1175"/>
        <v>0</v>
      </c>
      <c r="M166" s="33">
        <f t="shared" si="1175"/>
        <v>0</v>
      </c>
      <c r="N166" s="33">
        <f t="shared" si="1175"/>
        <v>0</v>
      </c>
      <c r="O166" s="33">
        <f t="shared" si="1175"/>
        <v>0</v>
      </c>
      <c r="P166" s="33">
        <f t="shared" si="1175"/>
        <v>0</v>
      </c>
      <c r="Q166" s="33">
        <f t="shared" si="1175"/>
        <v>0</v>
      </c>
      <c r="R166" s="33">
        <f t="shared" si="1175"/>
        <v>0</v>
      </c>
      <c r="S166" s="33">
        <f t="shared" si="1175"/>
        <v>0</v>
      </c>
      <c r="T166" s="33">
        <f t="shared" si="1175"/>
        <v>15200.2</v>
      </c>
      <c r="U166" s="33">
        <f t="shared" si="1175"/>
        <v>0</v>
      </c>
      <c r="V166" s="33">
        <f t="shared" si="1175"/>
        <v>0</v>
      </c>
      <c r="W166" s="33">
        <f t="shared" si="1175"/>
        <v>15200.2</v>
      </c>
      <c r="X166" s="33">
        <f t="shared" si="1175"/>
        <v>0</v>
      </c>
      <c r="Y166" s="33">
        <f t="shared" si="1175"/>
        <v>8903.9</v>
      </c>
      <c r="Z166" s="33">
        <f t="shared" si="1175"/>
        <v>0</v>
      </c>
      <c r="AA166" s="33">
        <f t="shared" si="1175"/>
        <v>0</v>
      </c>
      <c r="AB166" s="33">
        <f t="shared" si="1175"/>
        <v>8903.9</v>
      </c>
      <c r="AC166" s="33">
        <f t="shared" si="1175"/>
        <v>0</v>
      </c>
      <c r="AD166" s="33">
        <f t="shared" si="1175"/>
        <v>91243.8</v>
      </c>
      <c r="AE166" s="33">
        <f t="shared" si="1175"/>
        <v>0</v>
      </c>
      <c r="AF166" s="33">
        <f t="shared" si="1175"/>
        <v>0</v>
      </c>
      <c r="AG166" s="33">
        <f t="shared" si="1175"/>
        <v>91243.8</v>
      </c>
      <c r="AH166" s="33">
        <f t="shared" si="1175"/>
        <v>0</v>
      </c>
      <c r="AI166" s="33">
        <f t="shared" si="1175"/>
        <v>129578.1</v>
      </c>
      <c r="AJ166" s="33">
        <f t="shared" si="1175"/>
        <v>0</v>
      </c>
      <c r="AK166" s="33">
        <f t="shared" ref="AK166:BL166" si="1176">SUM(AK167:AK172)</f>
        <v>0</v>
      </c>
      <c r="AL166" s="33">
        <f>SUM(AL167:AL172)</f>
        <v>129578.1</v>
      </c>
      <c r="AM166" s="33">
        <f t="shared" si="1176"/>
        <v>0</v>
      </c>
      <c r="AN166" s="33">
        <f t="shared" si="1176"/>
        <v>45000</v>
      </c>
      <c r="AO166" s="33">
        <f t="shared" si="1176"/>
        <v>0</v>
      </c>
      <c r="AP166" s="33">
        <f t="shared" si="1176"/>
        <v>0</v>
      </c>
      <c r="AQ166" s="33">
        <f t="shared" si="1176"/>
        <v>45000</v>
      </c>
      <c r="AR166" s="33">
        <f t="shared" si="1176"/>
        <v>0</v>
      </c>
      <c r="AS166" s="33">
        <f t="shared" si="1176"/>
        <v>45000</v>
      </c>
      <c r="AT166" s="33">
        <f t="shared" si="1176"/>
        <v>0</v>
      </c>
      <c r="AU166" s="33">
        <f t="shared" si="1176"/>
        <v>0</v>
      </c>
      <c r="AV166" s="33">
        <f>SUM(AV167:AV172)</f>
        <v>45000</v>
      </c>
      <c r="AW166" s="33">
        <f t="shared" si="1176"/>
        <v>0</v>
      </c>
      <c r="AX166" s="33">
        <f t="shared" si="1176"/>
        <v>0</v>
      </c>
      <c r="AY166" s="33">
        <f t="shared" si="1176"/>
        <v>0</v>
      </c>
      <c r="AZ166" s="33">
        <f t="shared" si="1176"/>
        <v>0</v>
      </c>
      <c r="BA166" s="33">
        <f t="shared" si="1176"/>
        <v>0</v>
      </c>
      <c r="BB166" s="33">
        <f t="shared" si="1176"/>
        <v>0</v>
      </c>
      <c r="BC166" s="33">
        <f t="shared" si="1176"/>
        <v>0</v>
      </c>
      <c r="BD166" s="33">
        <f t="shared" si="1176"/>
        <v>0</v>
      </c>
      <c r="BE166" s="33">
        <f t="shared" si="1176"/>
        <v>0</v>
      </c>
      <c r="BF166" s="33">
        <f t="shared" si="1176"/>
        <v>0</v>
      </c>
      <c r="BG166" s="33">
        <f t="shared" si="1176"/>
        <v>0</v>
      </c>
      <c r="BH166" s="33">
        <f t="shared" si="1176"/>
        <v>0</v>
      </c>
      <c r="BI166" s="33">
        <f t="shared" si="1176"/>
        <v>0</v>
      </c>
      <c r="BJ166" s="33">
        <f t="shared" si="1176"/>
        <v>0</v>
      </c>
      <c r="BK166" s="33">
        <f t="shared" si="1176"/>
        <v>0</v>
      </c>
      <c r="BL166" s="33">
        <f t="shared" si="1176"/>
        <v>0</v>
      </c>
    </row>
    <row r="167" spans="1:64" ht="63.75" customHeight="1" x14ac:dyDescent="0.25">
      <c r="A167" s="26" t="s">
        <v>220</v>
      </c>
      <c r="B167" s="12" t="s">
        <v>294</v>
      </c>
      <c r="C167" s="28" t="s">
        <v>24</v>
      </c>
      <c r="D167" s="28" t="s">
        <v>94</v>
      </c>
      <c r="E167" s="29">
        <f t="shared" ref="E167" si="1177">J167+O167+T167+Y167+AD167+AI167+AN167+AS167+AX167</f>
        <v>26432.9</v>
      </c>
      <c r="F167" s="29">
        <f t="shared" ref="F167" si="1178">K167+P167+U167+Z167+AE167+AJ167+AO167+AT167+AY167</f>
        <v>0</v>
      </c>
      <c r="G167" s="29">
        <f t="shared" ref="G167:H172" si="1179">L167+Q167+V167+AA167+AF167+AK167+AP167+AU167+AZ167</f>
        <v>0</v>
      </c>
      <c r="H167" s="29">
        <f t="shared" si="1179"/>
        <v>26432.9</v>
      </c>
      <c r="I167" s="29">
        <f t="shared" ref="I167" si="1180">N167+S167+X167+AC167+AH167+AM167+AR167+AW167+BB167</f>
        <v>0</v>
      </c>
      <c r="J167" s="47">
        <f t="shared" ref="J167:J172" si="1181">SUM(L167:N167)</f>
        <v>0</v>
      </c>
      <c r="K167" s="34">
        <v>0</v>
      </c>
      <c r="L167" s="34">
        <v>0</v>
      </c>
      <c r="M167" s="47">
        <v>0</v>
      </c>
      <c r="N167" s="47">
        <v>0</v>
      </c>
      <c r="O167" s="40">
        <f t="shared" ref="O167" si="1182">SUM(P167:S167)</f>
        <v>0</v>
      </c>
      <c r="P167" s="41">
        <v>0</v>
      </c>
      <c r="Q167" s="34">
        <v>0</v>
      </c>
      <c r="R167" s="34">
        <v>0</v>
      </c>
      <c r="S167" s="34">
        <v>0</v>
      </c>
      <c r="T167" s="42">
        <f t="shared" ref="T167" si="1183">SUM(U167:X167)</f>
        <v>8903.9</v>
      </c>
      <c r="U167" s="41">
        <v>0</v>
      </c>
      <c r="V167" s="34">
        <v>0</v>
      </c>
      <c r="W167" s="35">
        <v>8903.9</v>
      </c>
      <c r="X167" s="34">
        <v>0</v>
      </c>
      <c r="Y167" s="42">
        <f t="shared" ref="Y167" si="1184">SUM(Z167:AC167)</f>
        <v>8903.9</v>
      </c>
      <c r="Z167" s="41">
        <v>0</v>
      </c>
      <c r="AA167" s="34">
        <v>0</v>
      </c>
      <c r="AB167" s="35">
        <v>8903.9</v>
      </c>
      <c r="AC167" s="34">
        <v>0</v>
      </c>
      <c r="AD167" s="42">
        <f t="shared" ref="AD167" si="1185">SUM(AE167:AH167)</f>
        <v>8625.1</v>
      </c>
      <c r="AE167" s="41">
        <v>0</v>
      </c>
      <c r="AF167" s="34">
        <v>0</v>
      </c>
      <c r="AG167" s="35">
        <f>8903.9-278.8</f>
        <v>8625.1</v>
      </c>
      <c r="AH167" s="34">
        <v>0</v>
      </c>
      <c r="AI167" s="40">
        <f t="shared" ref="AI167" si="1186">SUM(AJ167:AM167)</f>
        <v>0</v>
      </c>
      <c r="AJ167" s="41">
        <v>0</v>
      </c>
      <c r="AK167" s="34">
        <v>0</v>
      </c>
      <c r="AL167" s="34">
        <v>0</v>
      </c>
      <c r="AM167" s="34">
        <v>0</v>
      </c>
      <c r="AN167" s="40">
        <f t="shared" ref="AN167" si="1187">SUM(AO167:AR167)</f>
        <v>0</v>
      </c>
      <c r="AO167" s="41">
        <v>0</v>
      </c>
      <c r="AP167" s="34">
        <v>0</v>
      </c>
      <c r="AQ167" s="34">
        <v>0</v>
      </c>
      <c r="AR167" s="34">
        <v>0</v>
      </c>
      <c r="AS167" s="40">
        <f t="shared" ref="AS167" si="1188">SUM(AT167:AW167)</f>
        <v>0</v>
      </c>
      <c r="AT167" s="41">
        <v>0</v>
      </c>
      <c r="AU167" s="34">
        <v>0</v>
      </c>
      <c r="AV167" s="34">
        <v>0</v>
      </c>
      <c r="AW167" s="34">
        <v>0</v>
      </c>
      <c r="AX167" s="40">
        <f t="shared" ref="AX167" si="1189">SUM(AY167:BB167)</f>
        <v>0</v>
      </c>
      <c r="AY167" s="41">
        <v>0</v>
      </c>
      <c r="AZ167" s="34">
        <v>0</v>
      </c>
      <c r="BA167" s="34">
        <v>0</v>
      </c>
      <c r="BB167" s="34">
        <v>0</v>
      </c>
      <c r="BC167" s="40">
        <f t="shared" ref="BC167" si="1190">SUM(BD167:BG167)</f>
        <v>0</v>
      </c>
      <c r="BD167" s="41">
        <v>0</v>
      </c>
      <c r="BE167" s="34">
        <v>0</v>
      </c>
      <c r="BF167" s="34">
        <v>0</v>
      </c>
      <c r="BG167" s="34">
        <v>0</v>
      </c>
      <c r="BH167" s="40">
        <f t="shared" ref="BH167" si="1191">SUM(BI167:BL167)</f>
        <v>0</v>
      </c>
      <c r="BI167" s="41">
        <v>0</v>
      </c>
      <c r="BJ167" s="34">
        <v>0</v>
      </c>
      <c r="BK167" s="34">
        <v>0</v>
      </c>
      <c r="BL167" s="34">
        <v>0</v>
      </c>
    </row>
    <row r="168" spans="1:64" ht="49.5" x14ac:dyDescent="0.25">
      <c r="A168" s="26" t="s">
        <v>287</v>
      </c>
      <c r="B168" s="12" t="s">
        <v>289</v>
      </c>
      <c r="C168" s="28" t="s">
        <v>24</v>
      </c>
      <c r="D168" s="28" t="s">
        <v>94</v>
      </c>
      <c r="E168" s="29">
        <f t="shared" ref="E168" si="1192">J168+O168+T168+Y168+AD168+AI168+AN168+AS168+AX168</f>
        <v>6296.3</v>
      </c>
      <c r="F168" s="29">
        <f t="shared" ref="F168" si="1193">K168+P168+U168+Z168+AE168+AJ168+AO168+AT168+AY168</f>
        <v>0</v>
      </c>
      <c r="G168" s="29">
        <f t="shared" si="1179"/>
        <v>0</v>
      </c>
      <c r="H168" s="29">
        <f t="shared" si="1179"/>
        <v>6296.3</v>
      </c>
      <c r="I168" s="29">
        <f t="shared" ref="I168" si="1194">N168+S168+X168+AC168+AH168+AM168+AR168+AW168+BB168</f>
        <v>0</v>
      </c>
      <c r="J168" s="47">
        <f t="shared" si="1181"/>
        <v>0</v>
      </c>
      <c r="K168" s="34">
        <v>0</v>
      </c>
      <c r="L168" s="34">
        <v>0</v>
      </c>
      <c r="M168" s="47">
        <v>0</v>
      </c>
      <c r="N168" s="47">
        <v>0</v>
      </c>
      <c r="O168" s="40">
        <f t="shared" ref="O168" si="1195">SUM(P168:S168)</f>
        <v>0</v>
      </c>
      <c r="P168" s="41">
        <v>0</v>
      </c>
      <c r="Q168" s="34">
        <v>0</v>
      </c>
      <c r="R168" s="34">
        <v>0</v>
      </c>
      <c r="S168" s="34">
        <v>0</v>
      </c>
      <c r="T168" s="42">
        <f t="shared" ref="T168" si="1196">SUM(U168:X168)</f>
        <v>6296.3</v>
      </c>
      <c r="U168" s="41">
        <v>0</v>
      </c>
      <c r="V168" s="34">
        <v>0</v>
      </c>
      <c r="W168" s="35">
        <f>9074.6-2778.3</f>
        <v>6296.3</v>
      </c>
      <c r="X168" s="34">
        <v>0</v>
      </c>
      <c r="Y168" s="48">
        <f t="shared" ref="Y168" si="1197">SUM(Z168:AC168)</f>
        <v>0</v>
      </c>
      <c r="Z168" s="41">
        <v>0</v>
      </c>
      <c r="AA168" s="34">
        <v>0</v>
      </c>
      <c r="AB168" s="35">
        <v>0</v>
      </c>
      <c r="AC168" s="34">
        <v>0</v>
      </c>
      <c r="AD168" s="40">
        <f t="shared" ref="AD168" si="1198">SUM(AE168:AH168)</f>
        <v>0</v>
      </c>
      <c r="AE168" s="41">
        <v>0</v>
      </c>
      <c r="AF168" s="34">
        <v>0</v>
      </c>
      <c r="AG168" s="34">
        <v>0</v>
      </c>
      <c r="AH168" s="34">
        <v>0</v>
      </c>
      <c r="AI168" s="40">
        <f t="shared" ref="AI168" si="1199">SUM(AJ168:AM168)</f>
        <v>0</v>
      </c>
      <c r="AJ168" s="41">
        <v>0</v>
      </c>
      <c r="AK168" s="34">
        <v>0</v>
      </c>
      <c r="AL168" s="34">
        <v>0</v>
      </c>
      <c r="AM168" s="34">
        <v>0</v>
      </c>
      <c r="AN168" s="40">
        <f t="shared" ref="AN168" si="1200">SUM(AO168:AR168)</f>
        <v>0</v>
      </c>
      <c r="AO168" s="41">
        <v>0</v>
      </c>
      <c r="AP168" s="34">
        <v>0</v>
      </c>
      <c r="AQ168" s="34">
        <v>0</v>
      </c>
      <c r="AR168" s="34">
        <v>0</v>
      </c>
      <c r="AS168" s="40">
        <f t="shared" ref="AS168" si="1201">SUM(AT168:AW168)</f>
        <v>0</v>
      </c>
      <c r="AT168" s="41">
        <v>0</v>
      </c>
      <c r="AU168" s="34">
        <v>0</v>
      </c>
      <c r="AV168" s="34">
        <v>0</v>
      </c>
      <c r="AW168" s="34">
        <v>0</v>
      </c>
      <c r="AX168" s="40">
        <f t="shared" ref="AX168" si="1202">SUM(AY168:BB168)</f>
        <v>0</v>
      </c>
      <c r="AY168" s="41">
        <v>0</v>
      </c>
      <c r="AZ168" s="34">
        <v>0</v>
      </c>
      <c r="BA168" s="34">
        <v>0</v>
      </c>
      <c r="BB168" s="34">
        <v>0</v>
      </c>
      <c r="BC168" s="40">
        <f t="shared" ref="BC168" si="1203">SUM(BD168:BG168)</f>
        <v>0</v>
      </c>
      <c r="BD168" s="41">
        <v>0</v>
      </c>
      <c r="BE168" s="34">
        <v>0</v>
      </c>
      <c r="BF168" s="34">
        <v>0</v>
      </c>
      <c r="BG168" s="34">
        <v>0</v>
      </c>
      <c r="BH168" s="40">
        <f t="shared" ref="BH168" si="1204">SUM(BI168:BL168)</f>
        <v>0</v>
      </c>
      <c r="BI168" s="41">
        <v>0</v>
      </c>
      <c r="BJ168" s="34">
        <v>0</v>
      </c>
      <c r="BK168" s="34">
        <v>0</v>
      </c>
      <c r="BL168" s="34">
        <v>0</v>
      </c>
    </row>
    <row r="169" spans="1:64" ht="69" customHeight="1" x14ac:dyDescent="0.25">
      <c r="A169" s="26" t="s">
        <v>288</v>
      </c>
      <c r="B169" s="12" t="s">
        <v>326</v>
      </c>
      <c r="C169" s="28" t="s">
        <v>24</v>
      </c>
      <c r="D169" s="28" t="s">
        <v>56</v>
      </c>
      <c r="E169" s="29">
        <f t="shared" ref="E169:I170" si="1205">J169+O169+T169+Y169+AD169+AI169+AN169+AS169+AX169</f>
        <v>2352.6999999999998</v>
      </c>
      <c r="F169" s="29">
        <f t="shared" si="1205"/>
        <v>0</v>
      </c>
      <c r="G169" s="29">
        <f t="shared" si="1205"/>
        <v>0</v>
      </c>
      <c r="H169" s="29">
        <f t="shared" si="1205"/>
        <v>2352.6999999999998</v>
      </c>
      <c r="I169" s="29">
        <f t="shared" si="1205"/>
        <v>0</v>
      </c>
      <c r="J169" s="44">
        <f t="shared" si="1181"/>
        <v>0</v>
      </c>
      <c r="K169" s="34">
        <v>0</v>
      </c>
      <c r="L169" s="47">
        <v>0</v>
      </c>
      <c r="M169" s="47">
        <v>0</v>
      </c>
      <c r="N169" s="34">
        <v>0</v>
      </c>
      <c r="O169" s="40">
        <f>SUM(P169:S169)</f>
        <v>0</v>
      </c>
      <c r="P169" s="41">
        <v>0</v>
      </c>
      <c r="Q169" s="34">
        <v>0</v>
      </c>
      <c r="R169" s="34">
        <v>0</v>
      </c>
      <c r="S169" s="34">
        <v>0</v>
      </c>
      <c r="T169" s="40">
        <f>SUM(U169:X169)</f>
        <v>0</v>
      </c>
      <c r="U169" s="41">
        <v>0</v>
      </c>
      <c r="V169" s="34">
        <v>0</v>
      </c>
      <c r="W169" s="34">
        <v>0</v>
      </c>
      <c r="X169" s="34">
        <v>0</v>
      </c>
      <c r="Y169" s="42">
        <f>SUM(Z169:AC169)</f>
        <v>0</v>
      </c>
      <c r="Z169" s="41">
        <v>0</v>
      </c>
      <c r="AA169" s="34">
        <v>0</v>
      </c>
      <c r="AB169" s="35">
        <f>10141.5-10141.5</f>
        <v>0</v>
      </c>
      <c r="AC169" s="34">
        <v>0</v>
      </c>
      <c r="AD169" s="42">
        <f>SUM(AE169:AH169)</f>
        <v>2352.6999999999998</v>
      </c>
      <c r="AE169" s="41">
        <v>0</v>
      </c>
      <c r="AF169" s="34">
        <v>0</v>
      </c>
      <c r="AG169" s="35">
        <v>2352.6999999999998</v>
      </c>
      <c r="AH169" s="34">
        <v>0</v>
      </c>
      <c r="AI169" s="40">
        <f>SUM(AJ169:AM169)</f>
        <v>0</v>
      </c>
      <c r="AJ169" s="41">
        <v>0</v>
      </c>
      <c r="AK169" s="34">
        <v>0</v>
      </c>
      <c r="AL169" s="34">
        <v>0</v>
      </c>
      <c r="AM169" s="34">
        <v>0</v>
      </c>
      <c r="AN169" s="40">
        <f>SUM(AO169:AR169)</f>
        <v>0</v>
      </c>
      <c r="AO169" s="41">
        <v>0</v>
      </c>
      <c r="AP169" s="34">
        <v>0</v>
      </c>
      <c r="AQ169" s="34">
        <v>0</v>
      </c>
      <c r="AR169" s="34">
        <v>0</v>
      </c>
      <c r="AS169" s="40">
        <f>SUM(AT169:AW169)</f>
        <v>0</v>
      </c>
      <c r="AT169" s="41">
        <v>0</v>
      </c>
      <c r="AU169" s="34">
        <v>0</v>
      </c>
      <c r="AV169" s="34">
        <v>0</v>
      </c>
      <c r="AW169" s="34">
        <v>0</v>
      </c>
      <c r="AX169" s="40">
        <f>SUM(AY169:BB169)</f>
        <v>0</v>
      </c>
      <c r="AY169" s="41">
        <v>0</v>
      </c>
      <c r="AZ169" s="34">
        <v>0</v>
      </c>
      <c r="BA169" s="34">
        <v>0</v>
      </c>
      <c r="BB169" s="34">
        <v>0</v>
      </c>
      <c r="BC169" s="40">
        <f>SUM(BD169:BG169)</f>
        <v>0</v>
      </c>
      <c r="BD169" s="41">
        <v>0</v>
      </c>
      <c r="BE169" s="34">
        <v>0</v>
      </c>
      <c r="BF169" s="34">
        <v>0</v>
      </c>
      <c r="BG169" s="34">
        <v>0</v>
      </c>
      <c r="BH169" s="40">
        <f>SUM(BI169:BL169)</f>
        <v>0</v>
      </c>
      <c r="BI169" s="41">
        <v>0</v>
      </c>
      <c r="BJ169" s="34">
        <v>0</v>
      </c>
      <c r="BK169" s="34">
        <v>0</v>
      </c>
      <c r="BL169" s="34">
        <v>0</v>
      </c>
    </row>
    <row r="170" spans="1:64" ht="66.75" customHeight="1" x14ac:dyDescent="0.25">
      <c r="A170" s="26" t="s">
        <v>329</v>
      </c>
      <c r="B170" s="12" t="s">
        <v>340</v>
      </c>
      <c r="C170" s="28" t="s">
        <v>24</v>
      </c>
      <c r="D170" s="28" t="s">
        <v>94</v>
      </c>
      <c r="E170" s="29">
        <f t="shared" si="1205"/>
        <v>40266</v>
      </c>
      <c r="F170" s="29">
        <f t="shared" si="1205"/>
        <v>0</v>
      </c>
      <c r="G170" s="29">
        <f t="shared" si="1205"/>
        <v>0</v>
      </c>
      <c r="H170" s="29">
        <f t="shared" si="1205"/>
        <v>40266</v>
      </c>
      <c r="I170" s="29">
        <f t="shared" si="1205"/>
        <v>0</v>
      </c>
      <c r="J170" s="44">
        <f t="shared" si="1181"/>
        <v>0</v>
      </c>
      <c r="K170" s="34">
        <v>0</v>
      </c>
      <c r="L170" s="47">
        <v>0</v>
      </c>
      <c r="M170" s="47">
        <v>0</v>
      </c>
      <c r="N170" s="34">
        <v>0</v>
      </c>
      <c r="O170" s="40">
        <f>SUM(P170:S170)</f>
        <v>0</v>
      </c>
      <c r="P170" s="41">
        <v>0</v>
      </c>
      <c r="Q170" s="34">
        <v>0</v>
      </c>
      <c r="R170" s="34">
        <v>0</v>
      </c>
      <c r="S170" s="34">
        <v>0</v>
      </c>
      <c r="T170" s="40">
        <f>SUM(U170:X170)</f>
        <v>0</v>
      </c>
      <c r="U170" s="41">
        <v>0</v>
      </c>
      <c r="V170" s="34">
        <v>0</v>
      </c>
      <c r="W170" s="34">
        <v>0</v>
      </c>
      <c r="X170" s="34">
        <v>0</v>
      </c>
      <c r="Y170" s="42">
        <f>SUM(Z170:AC170)</f>
        <v>0</v>
      </c>
      <c r="Z170" s="41">
        <v>0</v>
      </c>
      <c r="AA170" s="34">
        <v>0</v>
      </c>
      <c r="AB170" s="35">
        <f>45000-45000</f>
        <v>0</v>
      </c>
      <c r="AC170" s="34">
        <v>0</v>
      </c>
      <c r="AD170" s="42">
        <f>SUM(AE170:AH170)</f>
        <v>40266</v>
      </c>
      <c r="AE170" s="41">
        <v>0</v>
      </c>
      <c r="AF170" s="34">
        <v>0</v>
      </c>
      <c r="AG170" s="35">
        <f>45000-4734</f>
        <v>40266</v>
      </c>
      <c r="AH170" s="34">
        <v>0</v>
      </c>
      <c r="AI170" s="40">
        <f>SUM(AJ170:AM170)</f>
        <v>0</v>
      </c>
      <c r="AJ170" s="41">
        <v>0</v>
      </c>
      <c r="AK170" s="34">
        <v>0</v>
      </c>
      <c r="AL170" s="34">
        <v>0</v>
      </c>
      <c r="AM170" s="34">
        <v>0</v>
      </c>
      <c r="AN170" s="40">
        <f>SUM(AO170:AR170)</f>
        <v>0</v>
      </c>
      <c r="AO170" s="41">
        <v>0</v>
      </c>
      <c r="AP170" s="34">
        <v>0</v>
      </c>
      <c r="AQ170" s="34">
        <v>0</v>
      </c>
      <c r="AR170" s="34">
        <v>0</v>
      </c>
      <c r="AS170" s="40">
        <f>SUM(AT170:AW170)</f>
        <v>0</v>
      </c>
      <c r="AT170" s="41">
        <v>0</v>
      </c>
      <c r="AU170" s="34">
        <v>0</v>
      </c>
      <c r="AV170" s="34">
        <v>0</v>
      </c>
      <c r="AW170" s="34">
        <v>0</v>
      </c>
      <c r="AX170" s="40">
        <f>SUM(AY170:BB170)</f>
        <v>0</v>
      </c>
      <c r="AY170" s="41">
        <v>0</v>
      </c>
      <c r="AZ170" s="34">
        <v>0</v>
      </c>
      <c r="BA170" s="34">
        <v>0</v>
      </c>
      <c r="BB170" s="34">
        <v>0</v>
      </c>
      <c r="BC170" s="40">
        <f>SUM(BD170:BG170)</f>
        <v>0</v>
      </c>
      <c r="BD170" s="41">
        <v>0</v>
      </c>
      <c r="BE170" s="34">
        <v>0</v>
      </c>
      <c r="BF170" s="34">
        <v>0</v>
      </c>
      <c r="BG170" s="34">
        <v>0</v>
      </c>
      <c r="BH170" s="40">
        <f>SUM(BI170:BL170)</f>
        <v>0</v>
      </c>
      <c r="BI170" s="41">
        <v>0</v>
      </c>
      <c r="BJ170" s="34">
        <v>0</v>
      </c>
      <c r="BK170" s="34">
        <v>0</v>
      </c>
      <c r="BL170" s="34">
        <v>0</v>
      </c>
    </row>
    <row r="171" spans="1:64" ht="53.25" customHeight="1" x14ac:dyDescent="0.25">
      <c r="A171" s="26" t="s">
        <v>339</v>
      </c>
      <c r="B171" s="12" t="s">
        <v>373</v>
      </c>
      <c r="C171" s="28" t="s">
        <v>24</v>
      </c>
      <c r="D171" s="28" t="s">
        <v>94</v>
      </c>
      <c r="E171" s="29">
        <f t="shared" ref="E171" si="1206">J171+O171+T171+Y171+AD171+AI171+AN171+AS171+AX171</f>
        <v>84578.1</v>
      </c>
      <c r="F171" s="29">
        <f t="shared" ref="F171" si="1207">K171+P171+U171+Z171+AE171+AJ171+AO171+AT171+AY171</f>
        <v>0</v>
      </c>
      <c r="G171" s="29">
        <f t="shared" ref="G171" si="1208">L171+Q171+V171+AA171+AF171+AK171+AP171+AU171+AZ171</f>
        <v>0</v>
      </c>
      <c r="H171" s="29">
        <f t="shared" ref="H171" si="1209">M171+R171+W171+AB171+AG171+AL171+AQ171+AV171+BA171</f>
        <v>84578.1</v>
      </c>
      <c r="I171" s="29">
        <f t="shared" ref="I171" si="1210">N171+S171+X171+AC171+AH171+AM171+AR171+AW171+BB171</f>
        <v>0</v>
      </c>
      <c r="J171" s="44">
        <f t="shared" si="1181"/>
        <v>0</v>
      </c>
      <c r="K171" s="34">
        <v>0</v>
      </c>
      <c r="L171" s="47">
        <v>0</v>
      </c>
      <c r="M171" s="47">
        <v>0</v>
      </c>
      <c r="N171" s="34">
        <v>0</v>
      </c>
      <c r="O171" s="40">
        <f>SUM(P171:S171)</f>
        <v>0</v>
      </c>
      <c r="P171" s="41">
        <v>0</v>
      </c>
      <c r="Q171" s="34">
        <v>0</v>
      </c>
      <c r="R171" s="34">
        <v>0</v>
      </c>
      <c r="S171" s="34">
        <v>0</v>
      </c>
      <c r="T171" s="40">
        <f>SUM(U171:X171)</f>
        <v>0</v>
      </c>
      <c r="U171" s="41">
        <v>0</v>
      </c>
      <c r="V171" s="34">
        <v>0</v>
      </c>
      <c r="W171" s="34">
        <v>0</v>
      </c>
      <c r="X171" s="34">
        <v>0</v>
      </c>
      <c r="Y171" s="42">
        <f>SUM(Z171:AC171)</f>
        <v>0</v>
      </c>
      <c r="Z171" s="41">
        <v>0</v>
      </c>
      <c r="AA171" s="34">
        <v>0</v>
      </c>
      <c r="AB171" s="35">
        <f>45000-45000</f>
        <v>0</v>
      </c>
      <c r="AC171" s="34">
        <v>0</v>
      </c>
      <c r="AD171" s="42">
        <f>SUM(AE171:AH171)</f>
        <v>0</v>
      </c>
      <c r="AE171" s="41">
        <v>0</v>
      </c>
      <c r="AF171" s="34">
        <v>0</v>
      </c>
      <c r="AG171" s="35">
        <v>0</v>
      </c>
      <c r="AH171" s="34">
        <v>0</v>
      </c>
      <c r="AI171" s="42">
        <f>SUM(AJ171:AM171)</f>
        <v>84578.1</v>
      </c>
      <c r="AJ171" s="41">
        <v>0</v>
      </c>
      <c r="AK171" s="34">
        <v>0</v>
      </c>
      <c r="AL171" s="35">
        <v>84578.1</v>
      </c>
      <c r="AM171" s="34">
        <v>0</v>
      </c>
      <c r="AN171" s="40">
        <f>SUM(AO171:AR171)</f>
        <v>0</v>
      </c>
      <c r="AO171" s="41">
        <v>0</v>
      </c>
      <c r="AP171" s="34">
        <v>0</v>
      </c>
      <c r="AQ171" s="34">
        <v>0</v>
      </c>
      <c r="AR171" s="34">
        <v>0</v>
      </c>
      <c r="AS171" s="40">
        <f>SUM(AT171:AW171)</f>
        <v>0</v>
      </c>
      <c r="AT171" s="41">
        <v>0</v>
      </c>
      <c r="AU171" s="34">
        <v>0</v>
      </c>
      <c r="AV171" s="34">
        <v>0</v>
      </c>
      <c r="AW171" s="34">
        <v>0</v>
      </c>
      <c r="AX171" s="40">
        <f>SUM(AY171:BB171)</f>
        <v>0</v>
      </c>
      <c r="AY171" s="41">
        <v>0</v>
      </c>
      <c r="AZ171" s="34">
        <v>0</v>
      </c>
      <c r="BA171" s="34">
        <v>0</v>
      </c>
      <c r="BB171" s="34">
        <v>0</v>
      </c>
      <c r="BC171" s="40">
        <f>SUM(BD171:BG171)</f>
        <v>0</v>
      </c>
      <c r="BD171" s="41">
        <v>0</v>
      </c>
      <c r="BE171" s="34">
        <v>0</v>
      </c>
      <c r="BF171" s="34">
        <v>0</v>
      </c>
      <c r="BG171" s="34">
        <v>0</v>
      </c>
      <c r="BH171" s="40">
        <f>SUM(BI171:BL171)</f>
        <v>0</v>
      </c>
      <c r="BI171" s="41">
        <v>0</v>
      </c>
      <c r="BJ171" s="34">
        <v>0</v>
      </c>
      <c r="BK171" s="34">
        <v>0</v>
      </c>
      <c r="BL171" s="34">
        <v>0</v>
      </c>
    </row>
    <row r="172" spans="1:64" ht="50.25" customHeight="1" x14ac:dyDescent="0.25">
      <c r="A172" s="26" t="s">
        <v>372</v>
      </c>
      <c r="B172" s="12" t="s">
        <v>221</v>
      </c>
      <c r="C172" s="28" t="s">
        <v>24</v>
      </c>
      <c r="D172" s="28" t="s">
        <v>24</v>
      </c>
      <c r="E172" s="29">
        <f t="shared" ref="E172:F172" si="1211">J172+O172+T172+Y172+AD172+AI172+AN172+AS172+AX172</f>
        <v>175000</v>
      </c>
      <c r="F172" s="29">
        <f t="shared" si="1211"/>
        <v>0</v>
      </c>
      <c r="G172" s="29">
        <f t="shared" si="1179"/>
        <v>0</v>
      </c>
      <c r="H172" s="29">
        <f t="shared" si="1179"/>
        <v>175000</v>
      </c>
      <c r="I172" s="29">
        <f t="shared" ref="I172" si="1212">N172+S172+X172+AC172+AH172+AM172+AR172+AW172+BB172</f>
        <v>0</v>
      </c>
      <c r="J172" s="47">
        <f t="shared" si="1181"/>
        <v>0</v>
      </c>
      <c r="K172" s="34">
        <v>0</v>
      </c>
      <c r="L172" s="34">
        <v>0</v>
      </c>
      <c r="M172" s="47">
        <v>0</v>
      </c>
      <c r="N172" s="47">
        <v>0</v>
      </c>
      <c r="O172" s="40">
        <f t="shared" ref="O172" si="1213">SUM(P172:S172)</f>
        <v>0</v>
      </c>
      <c r="P172" s="41">
        <v>0</v>
      </c>
      <c r="Q172" s="34">
        <v>0</v>
      </c>
      <c r="R172" s="34">
        <v>0</v>
      </c>
      <c r="S172" s="34">
        <v>0</v>
      </c>
      <c r="T172" s="40">
        <f t="shared" ref="T172" si="1214">SUM(U172:X172)</f>
        <v>0</v>
      </c>
      <c r="U172" s="41">
        <v>0</v>
      </c>
      <c r="V172" s="34">
        <v>0</v>
      </c>
      <c r="W172" s="34">
        <v>0</v>
      </c>
      <c r="X172" s="34">
        <v>0</v>
      </c>
      <c r="Y172" s="42">
        <f t="shared" ref="Y172" si="1215">SUM(Z172:AC172)</f>
        <v>0</v>
      </c>
      <c r="Z172" s="41">
        <v>0</v>
      </c>
      <c r="AA172" s="34">
        <v>0</v>
      </c>
      <c r="AB172" s="35">
        <f>45000-45000</f>
        <v>0</v>
      </c>
      <c r="AC172" s="34">
        <v>0</v>
      </c>
      <c r="AD172" s="42">
        <f t="shared" ref="AD172" si="1216">SUM(AE172:AH172)</f>
        <v>40000</v>
      </c>
      <c r="AE172" s="41">
        <v>0</v>
      </c>
      <c r="AF172" s="34">
        <v>0</v>
      </c>
      <c r="AG172" s="35">
        <v>40000</v>
      </c>
      <c r="AH172" s="34">
        <v>0</v>
      </c>
      <c r="AI172" s="41">
        <f t="shared" ref="AI172" si="1217">SUM(AJ172:AM172)</f>
        <v>45000</v>
      </c>
      <c r="AJ172" s="41">
        <v>0</v>
      </c>
      <c r="AK172" s="34">
        <v>0</v>
      </c>
      <c r="AL172" s="34">
        <v>45000</v>
      </c>
      <c r="AM172" s="34">
        <v>0</v>
      </c>
      <c r="AN172" s="41">
        <f t="shared" ref="AN172" si="1218">SUM(AO172:AR172)</f>
        <v>45000</v>
      </c>
      <c r="AO172" s="41">
        <v>0</v>
      </c>
      <c r="AP172" s="34">
        <v>0</v>
      </c>
      <c r="AQ172" s="34">
        <v>45000</v>
      </c>
      <c r="AR172" s="34">
        <v>0</v>
      </c>
      <c r="AS172" s="41">
        <f t="shared" ref="AS172" si="1219">SUM(AT172:AW172)</f>
        <v>45000</v>
      </c>
      <c r="AT172" s="41">
        <v>0</v>
      </c>
      <c r="AU172" s="34">
        <v>0</v>
      </c>
      <c r="AV172" s="34">
        <v>45000</v>
      </c>
      <c r="AW172" s="34">
        <v>0</v>
      </c>
      <c r="AX172" s="40">
        <f t="shared" ref="AX172" si="1220">SUM(AY172:BB172)</f>
        <v>0</v>
      </c>
      <c r="AY172" s="41">
        <v>0</v>
      </c>
      <c r="AZ172" s="34">
        <v>0</v>
      </c>
      <c r="BA172" s="34">
        <v>0</v>
      </c>
      <c r="BB172" s="34">
        <v>0</v>
      </c>
      <c r="BC172" s="40">
        <f t="shared" ref="BC172" si="1221">SUM(BD172:BG172)</f>
        <v>0</v>
      </c>
      <c r="BD172" s="41">
        <v>0</v>
      </c>
      <c r="BE172" s="34">
        <v>0</v>
      </c>
      <c r="BF172" s="34">
        <v>0</v>
      </c>
      <c r="BG172" s="34">
        <v>0</v>
      </c>
      <c r="BH172" s="40">
        <f t="shared" ref="BH172" si="1222">SUM(BI172:BL172)</f>
        <v>0</v>
      </c>
      <c r="BI172" s="41">
        <v>0</v>
      </c>
      <c r="BJ172" s="34">
        <v>0</v>
      </c>
      <c r="BK172" s="34">
        <v>0</v>
      </c>
      <c r="BL172" s="34">
        <v>0</v>
      </c>
    </row>
    <row r="173" spans="1:64" ht="31.5" customHeight="1" x14ac:dyDescent="0.25">
      <c r="A173" s="26" t="s">
        <v>317</v>
      </c>
      <c r="B173" s="99" t="s">
        <v>319</v>
      </c>
      <c r="C173" s="99"/>
      <c r="D173" s="99"/>
      <c r="E173" s="33">
        <f t="shared" ref="E173:AJ173" si="1223">SUM(E174:E174)</f>
        <v>815.5</v>
      </c>
      <c r="F173" s="33">
        <f t="shared" si="1223"/>
        <v>0</v>
      </c>
      <c r="G173" s="33">
        <f t="shared" si="1223"/>
        <v>766.9</v>
      </c>
      <c r="H173" s="33">
        <f t="shared" si="1223"/>
        <v>40.4</v>
      </c>
      <c r="I173" s="33">
        <f t="shared" si="1223"/>
        <v>8.1999999999999993</v>
      </c>
      <c r="J173" s="33">
        <f t="shared" si="1223"/>
        <v>0</v>
      </c>
      <c r="K173" s="33">
        <f t="shared" si="1223"/>
        <v>0</v>
      </c>
      <c r="L173" s="33">
        <f t="shared" si="1223"/>
        <v>0</v>
      </c>
      <c r="M173" s="33">
        <f t="shared" si="1223"/>
        <v>0</v>
      </c>
      <c r="N173" s="33">
        <f t="shared" si="1223"/>
        <v>0</v>
      </c>
      <c r="O173" s="33">
        <f t="shared" si="1223"/>
        <v>0</v>
      </c>
      <c r="P173" s="33">
        <f t="shared" si="1223"/>
        <v>0</v>
      </c>
      <c r="Q173" s="33">
        <f t="shared" si="1223"/>
        <v>0</v>
      </c>
      <c r="R173" s="33">
        <f t="shared" si="1223"/>
        <v>0</v>
      </c>
      <c r="S173" s="33">
        <f t="shared" si="1223"/>
        <v>0</v>
      </c>
      <c r="T173" s="33">
        <f t="shared" si="1223"/>
        <v>815.5</v>
      </c>
      <c r="U173" s="33">
        <f t="shared" si="1223"/>
        <v>0</v>
      </c>
      <c r="V173" s="33">
        <f t="shared" si="1223"/>
        <v>766.9</v>
      </c>
      <c r="W173" s="33">
        <f t="shared" si="1223"/>
        <v>40.4</v>
      </c>
      <c r="X173" s="33">
        <f t="shared" si="1223"/>
        <v>8.1999999999999993</v>
      </c>
      <c r="Y173" s="33">
        <f t="shared" si="1223"/>
        <v>0</v>
      </c>
      <c r="Z173" s="33">
        <f t="shared" si="1223"/>
        <v>0</v>
      </c>
      <c r="AA173" s="33">
        <f t="shared" si="1223"/>
        <v>0</v>
      </c>
      <c r="AB173" s="33">
        <f t="shared" si="1223"/>
        <v>0</v>
      </c>
      <c r="AC173" s="33">
        <f t="shared" si="1223"/>
        <v>0</v>
      </c>
      <c r="AD173" s="33">
        <f t="shared" si="1223"/>
        <v>0</v>
      </c>
      <c r="AE173" s="33">
        <f t="shared" si="1223"/>
        <v>0</v>
      </c>
      <c r="AF173" s="33">
        <f t="shared" si="1223"/>
        <v>0</v>
      </c>
      <c r="AG173" s="33">
        <f t="shared" si="1223"/>
        <v>0</v>
      </c>
      <c r="AH173" s="33">
        <f t="shared" si="1223"/>
        <v>0</v>
      </c>
      <c r="AI173" s="33">
        <f t="shared" si="1223"/>
        <v>0</v>
      </c>
      <c r="AJ173" s="33">
        <f t="shared" si="1223"/>
        <v>0</v>
      </c>
      <c r="AK173" s="33">
        <f t="shared" ref="AK173:BL173" si="1224">SUM(AK174:AK174)</f>
        <v>0</v>
      </c>
      <c r="AL173" s="33">
        <f t="shared" si="1224"/>
        <v>0</v>
      </c>
      <c r="AM173" s="33">
        <f t="shared" si="1224"/>
        <v>0</v>
      </c>
      <c r="AN173" s="33">
        <f t="shared" si="1224"/>
        <v>0</v>
      </c>
      <c r="AO173" s="33">
        <f t="shared" si="1224"/>
        <v>0</v>
      </c>
      <c r="AP173" s="33">
        <f t="shared" si="1224"/>
        <v>0</v>
      </c>
      <c r="AQ173" s="33">
        <f t="shared" si="1224"/>
        <v>0</v>
      </c>
      <c r="AR173" s="33">
        <f t="shared" si="1224"/>
        <v>0</v>
      </c>
      <c r="AS173" s="33">
        <f t="shared" si="1224"/>
        <v>0</v>
      </c>
      <c r="AT173" s="33">
        <f t="shared" si="1224"/>
        <v>0</v>
      </c>
      <c r="AU173" s="33">
        <f t="shared" si="1224"/>
        <v>0</v>
      </c>
      <c r="AV173" s="33">
        <f t="shared" si="1224"/>
        <v>0</v>
      </c>
      <c r="AW173" s="33">
        <f t="shared" si="1224"/>
        <v>0</v>
      </c>
      <c r="AX173" s="33">
        <f t="shared" si="1224"/>
        <v>0</v>
      </c>
      <c r="AY173" s="33">
        <f t="shared" si="1224"/>
        <v>0</v>
      </c>
      <c r="AZ173" s="33">
        <f t="shared" si="1224"/>
        <v>0</v>
      </c>
      <c r="BA173" s="33">
        <f t="shared" si="1224"/>
        <v>0</v>
      </c>
      <c r="BB173" s="33">
        <f t="shared" si="1224"/>
        <v>0</v>
      </c>
      <c r="BC173" s="33">
        <f t="shared" si="1224"/>
        <v>0</v>
      </c>
      <c r="BD173" s="33">
        <f t="shared" si="1224"/>
        <v>0</v>
      </c>
      <c r="BE173" s="33">
        <f t="shared" si="1224"/>
        <v>0</v>
      </c>
      <c r="BF173" s="33">
        <f t="shared" si="1224"/>
        <v>0</v>
      </c>
      <c r="BG173" s="33">
        <f t="shared" si="1224"/>
        <v>0</v>
      </c>
      <c r="BH173" s="33">
        <f t="shared" si="1224"/>
        <v>0</v>
      </c>
      <c r="BI173" s="33">
        <f t="shared" si="1224"/>
        <v>0</v>
      </c>
      <c r="BJ173" s="33">
        <f t="shared" si="1224"/>
        <v>0</v>
      </c>
      <c r="BK173" s="33">
        <f t="shared" si="1224"/>
        <v>0</v>
      </c>
      <c r="BL173" s="33">
        <f t="shared" si="1224"/>
        <v>0</v>
      </c>
    </row>
    <row r="174" spans="1:64" ht="50.25" customHeight="1" x14ac:dyDescent="0.25">
      <c r="A174" s="26" t="s">
        <v>318</v>
      </c>
      <c r="B174" s="12" t="s">
        <v>320</v>
      </c>
      <c r="C174" s="28" t="s">
        <v>24</v>
      </c>
      <c r="D174" s="28" t="s">
        <v>94</v>
      </c>
      <c r="E174" s="29">
        <f t="shared" ref="E174" si="1225">J174+O174+T174+Y174+AD174+AI174+AN174+AS174+AX174</f>
        <v>815.5</v>
      </c>
      <c r="F174" s="29">
        <f t="shared" ref="F174" si="1226">K174+P174+U174+Z174+AE174+AJ174+AO174+AT174+AY174</f>
        <v>0</v>
      </c>
      <c r="G174" s="29">
        <f t="shared" ref="G174" si="1227">L174+Q174+V174+AA174+AF174+AK174+AP174+AU174+AZ174</f>
        <v>766.9</v>
      </c>
      <c r="H174" s="29">
        <f t="shared" ref="H174" si="1228">M174+R174+W174+AB174+AG174+AL174+AQ174+AV174+BA174</f>
        <v>40.4</v>
      </c>
      <c r="I174" s="29">
        <f t="shared" ref="I174" si="1229">N174+S174+X174+AC174+AH174+AM174+AR174+AW174+BB174</f>
        <v>8.1999999999999993</v>
      </c>
      <c r="J174" s="47">
        <f>SUM(L174:N174)</f>
        <v>0</v>
      </c>
      <c r="K174" s="34">
        <v>0</v>
      </c>
      <c r="L174" s="34">
        <v>0</v>
      </c>
      <c r="M174" s="47">
        <v>0</v>
      </c>
      <c r="N174" s="47">
        <v>0</v>
      </c>
      <c r="O174" s="40">
        <f t="shared" ref="O174" si="1230">SUM(P174:S174)</f>
        <v>0</v>
      </c>
      <c r="P174" s="41">
        <v>0</v>
      </c>
      <c r="Q174" s="34">
        <v>0</v>
      </c>
      <c r="R174" s="34">
        <v>0</v>
      </c>
      <c r="S174" s="34">
        <v>0</v>
      </c>
      <c r="T174" s="42">
        <f t="shared" ref="T174" si="1231">SUM(U174:X174)</f>
        <v>815.5</v>
      </c>
      <c r="U174" s="41">
        <v>0</v>
      </c>
      <c r="V174" s="35">
        <v>766.9</v>
      </c>
      <c r="W174" s="35">
        <v>40.4</v>
      </c>
      <c r="X174" s="35">
        <v>8.1999999999999993</v>
      </c>
      <c r="Y174" s="48">
        <f t="shared" ref="Y174" si="1232">SUM(Z174:AC174)</f>
        <v>0</v>
      </c>
      <c r="Z174" s="41">
        <v>0</v>
      </c>
      <c r="AA174" s="34">
        <v>0</v>
      </c>
      <c r="AB174" s="35">
        <v>0</v>
      </c>
      <c r="AC174" s="34">
        <v>0</v>
      </c>
      <c r="AD174" s="40">
        <f t="shared" ref="AD174" si="1233">SUM(AE174:AH174)</f>
        <v>0</v>
      </c>
      <c r="AE174" s="41">
        <v>0</v>
      </c>
      <c r="AF174" s="34">
        <v>0</v>
      </c>
      <c r="AG174" s="34">
        <v>0</v>
      </c>
      <c r="AH174" s="34">
        <v>0</v>
      </c>
      <c r="AI174" s="40">
        <f t="shared" ref="AI174" si="1234">SUM(AJ174:AM174)</f>
        <v>0</v>
      </c>
      <c r="AJ174" s="41">
        <v>0</v>
      </c>
      <c r="AK174" s="34">
        <v>0</v>
      </c>
      <c r="AL174" s="34">
        <v>0</v>
      </c>
      <c r="AM174" s="34">
        <v>0</v>
      </c>
      <c r="AN174" s="40">
        <f t="shared" ref="AN174" si="1235">SUM(AO174:AR174)</f>
        <v>0</v>
      </c>
      <c r="AO174" s="41">
        <v>0</v>
      </c>
      <c r="AP174" s="34">
        <v>0</v>
      </c>
      <c r="AQ174" s="34">
        <v>0</v>
      </c>
      <c r="AR174" s="34">
        <v>0</v>
      </c>
      <c r="AS174" s="40">
        <f t="shared" ref="AS174" si="1236">SUM(AT174:AW174)</f>
        <v>0</v>
      </c>
      <c r="AT174" s="41">
        <v>0</v>
      </c>
      <c r="AU174" s="34">
        <v>0</v>
      </c>
      <c r="AV174" s="34">
        <v>0</v>
      </c>
      <c r="AW174" s="34">
        <v>0</v>
      </c>
      <c r="AX174" s="40">
        <f t="shared" ref="AX174" si="1237">SUM(AY174:BB174)</f>
        <v>0</v>
      </c>
      <c r="AY174" s="41">
        <v>0</v>
      </c>
      <c r="AZ174" s="34">
        <v>0</v>
      </c>
      <c r="BA174" s="34">
        <v>0</v>
      </c>
      <c r="BB174" s="34">
        <v>0</v>
      </c>
      <c r="BC174" s="40">
        <f t="shared" ref="BC174" si="1238">SUM(BD174:BG174)</f>
        <v>0</v>
      </c>
      <c r="BD174" s="41">
        <v>0</v>
      </c>
      <c r="BE174" s="34">
        <v>0</v>
      </c>
      <c r="BF174" s="34">
        <v>0</v>
      </c>
      <c r="BG174" s="34">
        <v>0</v>
      </c>
      <c r="BH174" s="40">
        <f t="shared" ref="BH174" si="1239">SUM(BI174:BL174)</f>
        <v>0</v>
      </c>
      <c r="BI174" s="41">
        <v>0</v>
      </c>
      <c r="BJ174" s="34">
        <v>0</v>
      </c>
      <c r="BK174" s="34">
        <v>0</v>
      </c>
      <c r="BL174" s="34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73:D173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66:D166"/>
    <mergeCell ref="B32:D32"/>
    <mergeCell ref="B34:D34"/>
    <mergeCell ref="B163:D163"/>
    <mergeCell ref="B31:D31"/>
    <mergeCell ref="B90:D90"/>
    <mergeCell ref="B36:D36"/>
    <mergeCell ref="B105:D105"/>
    <mergeCell ref="B111:D111"/>
    <mergeCell ref="B116:D116"/>
    <mergeCell ref="B157:D157"/>
    <mergeCell ref="B106:D106"/>
    <mergeCell ref="B37:D37"/>
    <mergeCell ref="B74:D74"/>
    <mergeCell ref="B86:D86"/>
    <mergeCell ref="B87:D87"/>
  </mergeCells>
  <printOptions horizontalCentered="1"/>
  <pageMargins left="0" right="0" top="0.19685039370078741" bottom="0.19685039370078741" header="0.31496062992125984" footer="0.31496062992125984"/>
  <pageSetup paperSize="9" scale="29" fitToWidth="2" fitToHeight="6" orientation="landscape" r:id="rId1"/>
  <headerFooter>
    <oddFooter>Страница  &amp;P из &amp;N</oddFooter>
  </headerFooter>
  <rowBreaks count="3" manualBreakCount="3">
    <brk id="35" max="63" man="1"/>
    <brk id="75" max="63" man="1"/>
    <brk id="110" max="63" man="1"/>
  </rowBreaks>
  <colBreaks count="1" manualBreakCount="1">
    <brk id="29" max="1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2025-01-22T06:55:08Z</cp:lastPrinted>
  <dcterms:created xsi:type="dcterms:W3CDTF">2019-10-14T07:16:42Z</dcterms:created>
  <dcterms:modified xsi:type="dcterms:W3CDTF">2025-03-25T14:07:39Z</dcterms:modified>
</cp:coreProperties>
</file>