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9. МП Развитие сельского хозяйства с 2021 г\январь 2025\"/>
    </mc:Choice>
  </mc:AlternateContent>
  <bookViews>
    <workbookView xWindow="0" yWindow="840" windowWidth="28800" windowHeight="1150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2-ТЭО'!$A$1:$AV$60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H29" i="1"/>
  <c r="G46" i="1"/>
  <c r="E46" i="1" s="1"/>
  <c r="E29" i="1" s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Y29" i="1"/>
  <c r="Z29" i="1"/>
  <c r="AA29" i="1"/>
  <c r="Y46" i="1"/>
  <c r="AI11" i="1"/>
  <c r="G29" i="1" l="1"/>
  <c r="G45" i="1"/>
  <c r="E45" i="1" s="1"/>
  <c r="G27" i="1"/>
  <c r="Y24" i="1"/>
  <c r="Y25" i="1"/>
  <c r="Y26" i="1"/>
  <c r="Y27" i="1"/>
  <c r="Y28" i="1"/>
  <c r="Y23" i="1"/>
  <c r="Y45" i="1"/>
  <c r="I29" i="1"/>
  <c r="K29" i="1"/>
  <c r="L29" i="1"/>
  <c r="N29" i="1"/>
  <c r="O29" i="1"/>
  <c r="P29" i="1"/>
  <c r="R29" i="1"/>
  <c r="S29" i="1"/>
  <c r="T29" i="1"/>
  <c r="V29" i="1"/>
  <c r="W29" i="1"/>
  <c r="X29" i="1"/>
  <c r="U45" i="1"/>
  <c r="J47" i="1" l="1"/>
  <c r="K47" i="1"/>
  <c r="L47" i="1"/>
  <c r="N47" i="1"/>
  <c r="O47" i="1"/>
  <c r="P47" i="1"/>
  <c r="R47" i="1"/>
  <c r="T47" i="1"/>
  <c r="V47" i="1"/>
  <c r="W47" i="1"/>
  <c r="X47" i="1"/>
  <c r="Z47" i="1"/>
  <c r="AA47" i="1"/>
  <c r="AB47" i="1"/>
  <c r="AD47" i="1"/>
  <c r="AE47" i="1"/>
  <c r="AF47" i="1"/>
  <c r="AH47" i="1"/>
  <c r="AI47" i="1"/>
  <c r="AJ47" i="1"/>
  <c r="AL47" i="1"/>
  <c r="AM47" i="1"/>
  <c r="AN47" i="1"/>
  <c r="AP47" i="1"/>
  <c r="AQ47" i="1"/>
  <c r="AR47" i="1"/>
  <c r="AT47" i="1"/>
  <c r="AU47" i="1"/>
  <c r="AV47" i="1"/>
  <c r="F52" i="1"/>
  <c r="G52" i="1"/>
  <c r="H52" i="1"/>
  <c r="Y52" i="1"/>
  <c r="AC52" i="1"/>
  <c r="AG52" i="1"/>
  <c r="AK52" i="1"/>
  <c r="AO52" i="1"/>
  <c r="AS52" i="1"/>
  <c r="U52" i="1"/>
  <c r="E52" i="1" s="1"/>
  <c r="G30" i="1" l="1"/>
  <c r="G31" i="1"/>
  <c r="G32" i="1"/>
  <c r="G34" i="1"/>
  <c r="G35" i="1"/>
  <c r="G38" i="1"/>
  <c r="G39" i="1"/>
  <c r="G40" i="1"/>
  <c r="G41" i="1"/>
  <c r="G42" i="1"/>
  <c r="G43" i="1"/>
  <c r="G44" i="1"/>
  <c r="Z18" i="1"/>
  <c r="AA18" i="1"/>
  <c r="AB18" i="1"/>
  <c r="U27" i="1"/>
  <c r="Z22" i="1"/>
  <c r="AA22" i="1"/>
  <c r="AB22" i="1"/>
  <c r="AG50" i="1" l="1"/>
  <c r="AK50" i="1"/>
  <c r="AO50" i="1"/>
  <c r="AS50" i="1"/>
  <c r="AG51" i="1"/>
  <c r="AK51" i="1"/>
  <c r="AO51" i="1"/>
  <c r="AS51" i="1"/>
  <c r="H16" i="2" l="1"/>
  <c r="Z17" i="1" l="1"/>
  <c r="AA17" i="1"/>
  <c r="AB17" i="1"/>
  <c r="Y50" i="1"/>
  <c r="AC50" i="1"/>
  <c r="Y51" i="1"/>
  <c r="AC51" i="1"/>
  <c r="H50" i="1"/>
  <c r="H51" i="1"/>
  <c r="G50" i="1"/>
  <c r="G51" i="1"/>
  <c r="F50" i="1"/>
  <c r="F51" i="1"/>
  <c r="U51" i="1"/>
  <c r="U50" i="1"/>
  <c r="W20" i="1"/>
  <c r="E51" i="1" l="1"/>
  <c r="E50" i="1"/>
  <c r="W11" i="1" l="1"/>
  <c r="U16" i="1"/>
  <c r="G16" i="1"/>
  <c r="E16" i="1"/>
  <c r="G15" i="1" l="1"/>
  <c r="U15" i="1"/>
  <c r="E15" i="1" s="1"/>
  <c r="W57" i="1" l="1"/>
  <c r="U57" i="1" s="1"/>
  <c r="U60" i="1"/>
  <c r="V53" i="1"/>
  <c r="W53" i="1"/>
  <c r="W22" i="1"/>
  <c r="W18" i="1"/>
  <c r="G60" i="1"/>
  <c r="E60" i="1" s="1"/>
  <c r="Q60" i="1"/>
  <c r="AC60" i="1"/>
  <c r="AG60" i="1"/>
  <c r="AK60" i="1"/>
  <c r="AO60" i="1"/>
  <c r="AS60" i="1"/>
  <c r="Y44" i="1"/>
  <c r="E44" i="1"/>
  <c r="U44" i="1"/>
  <c r="V22" i="1"/>
  <c r="I28" i="1"/>
  <c r="G28" i="1"/>
  <c r="E28" i="1" s="1"/>
  <c r="G26" i="1"/>
  <c r="E26" i="1" s="1"/>
  <c r="I27" i="1"/>
  <c r="E27" i="1" l="1"/>
  <c r="G14" i="1"/>
  <c r="F18" i="1"/>
  <c r="F19" i="1"/>
  <c r="F20" i="1"/>
  <c r="F21" i="1"/>
  <c r="F23" i="1"/>
  <c r="G23" i="1"/>
  <c r="F24" i="1"/>
  <c r="G24" i="1"/>
  <c r="F30" i="1"/>
  <c r="F31" i="1"/>
  <c r="F32" i="1"/>
  <c r="F48" i="1"/>
  <c r="G48" i="1"/>
  <c r="F49" i="1"/>
  <c r="F53" i="1"/>
  <c r="F54" i="1"/>
  <c r="F55" i="1"/>
  <c r="G55" i="1"/>
  <c r="F56" i="1"/>
  <c r="F58" i="1"/>
  <c r="F57" i="1" s="1"/>
  <c r="G58" i="1"/>
  <c r="F47" i="1" l="1"/>
  <c r="F22" i="1"/>
  <c r="U14" i="1" l="1"/>
  <c r="U11" i="1" s="1"/>
  <c r="Y41" i="1"/>
  <c r="Y42" i="1"/>
  <c r="Y43" i="1"/>
  <c r="Y40" i="1"/>
  <c r="E43" i="1"/>
  <c r="U43" i="1"/>
  <c r="U26" i="1"/>
  <c r="I26" i="1"/>
  <c r="E42" i="1"/>
  <c r="U42" i="1"/>
  <c r="E41" i="1"/>
  <c r="U41" i="1"/>
  <c r="T11" i="1"/>
  <c r="V11" i="1"/>
  <c r="X11" i="1"/>
  <c r="T18" i="1"/>
  <c r="V18" i="1"/>
  <c r="X18" i="1"/>
  <c r="S56" i="1"/>
  <c r="S21" i="1"/>
  <c r="G21" i="1" s="1"/>
  <c r="S20" i="1"/>
  <c r="S19" i="1"/>
  <c r="E14" i="1" l="1"/>
  <c r="E40" i="1"/>
  <c r="Q40" i="1"/>
  <c r="S49" i="1"/>
  <c r="S47" i="1" s="1"/>
  <c r="G49" i="1" l="1"/>
  <c r="G47" i="1" s="1"/>
  <c r="E39" i="1"/>
  <c r="J39" i="1"/>
  <c r="Q39" i="1"/>
  <c r="S37" i="1" l="1"/>
  <c r="R53" i="1"/>
  <c r="S53" i="1"/>
  <c r="E38" i="1"/>
  <c r="J38" i="1"/>
  <c r="M38" i="1"/>
  <c r="R57" i="1"/>
  <c r="S57" i="1"/>
  <c r="AC59" i="1"/>
  <c r="AG59" i="1"/>
  <c r="AK59" i="1"/>
  <c r="AO59" i="1"/>
  <c r="AS59" i="1"/>
  <c r="AC33" i="1"/>
  <c r="AG33" i="1"/>
  <c r="AK33" i="1"/>
  <c r="AO33" i="1"/>
  <c r="AS33" i="1"/>
  <c r="AC34" i="1"/>
  <c r="AG34" i="1"/>
  <c r="AK34" i="1"/>
  <c r="AO34" i="1"/>
  <c r="AS34" i="1"/>
  <c r="AC35" i="1"/>
  <c r="AG35" i="1"/>
  <c r="AK35" i="1"/>
  <c r="AO35" i="1"/>
  <c r="AS35" i="1"/>
  <c r="AC36" i="1"/>
  <c r="AG36" i="1"/>
  <c r="AK36" i="1"/>
  <c r="AO36" i="1"/>
  <c r="AS36" i="1"/>
  <c r="AC37" i="1"/>
  <c r="AG37" i="1"/>
  <c r="AK37" i="1"/>
  <c r="AO37" i="1"/>
  <c r="AS37" i="1"/>
  <c r="AC48" i="1"/>
  <c r="AG48" i="1"/>
  <c r="AK48" i="1"/>
  <c r="AK47" i="1" s="1"/>
  <c r="AO48" i="1"/>
  <c r="AS48" i="1"/>
  <c r="AC49" i="1"/>
  <c r="AG49" i="1"/>
  <c r="AK49" i="1"/>
  <c r="AO49" i="1"/>
  <c r="AS49" i="1"/>
  <c r="AC53" i="1"/>
  <c r="AG53" i="1"/>
  <c r="AK53" i="1"/>
  <c r="AO53" i="1"/>
  <c r="AS53" i="1"/>
  <c r="AC54" i="1"/>
  <c r="AG54" i="1"/>
  <c r="AK54" i="1"/>
  <c r="AO54" i="1"/>
  <c r="AS54" i="1"/>
  <c r="AC55" i="1"/>
  <c r="AG55" i="1"/>
  <c r="AK55" i="1"/>
  <c r="AO55" i="1"/>
  <c r="AS55" i="1"/>
  <c r="AC56" i="1"/>
  <c r="AG56" i="1"/>
  <c r="AK56" i="1"/>
  <c r="AO56" i="1"/>
  <c r="AS56" i="1"/>
  <c r="AC57" i="1"/>
  <c r="AG57" i="1"/>
  <c r="AK57" i="1"/>
  <c r="AO57" i="1"/>
  <c r="AS57" i="1"/>
  <c r="AC58" i="1"/>
  <c r="AG58" i="1"/>
  <c r="AK58" i="1"/>
  <c r="AO58" i="1"/>
  <c r="AS58" i="1"/>
  <c r="Q59" i="1"/>
  <c r="G59" i="1" s="1"/>
  <c r="G57" i="1" s="1"/>
  <c r="AC47" i="1" l="1"/>
  <c r="AS47" i="1"/>
  <c r="AO47" i="1"/>
  <c r="AG47" i="1"/>
  <c r="G37" i="1"/>
  <c r="E59" i="1"/>
  <c r="AS13" i="1"/>
  <c r="AC13" i="1"/>
  <c r="AG13" i="1"/>
  <c r="AK13" i="1"/>
  <c r="AO13" i="1"/>
  <c r="Q13" i="1"/>
  <c r="O13" i="1"/>
  <c r="M13" i="1" s="1"/>
  <c r="G13" i="1" s="1"/>
  <c r="S12" i="1"/>
  <c r="S11" i="1" s="1"/>
  <c r="N22" i="1" l="1"/>
  <c r="O22" i="1"/>
  <c r="P22" i="1"/>
  <c r="M24" i="1"/>
  <c r="E24" i="1" s="1"/>
  <c r="U33" i="1" l="1"/>
  <c r="U34" i="1"/>
  <c r="U35" i="1"/>
  <c r="U36" i="1"/>
  <c r="U37" i="1"/>
  <c r="U32" i="1"/>
  <c r="Y33" i="1"/>
  <c r="Y34" i="1"/>
  <c r="Y35" i="1"/>
  <c r="Y36" i="1"/>
  <c r="Y37" i="1"/>
  <c r="J34" i="1"/>
  <c r="F34" i="1" s="1"/>
  <c r="J35" i="1"/>
  <c r="F35" i="1" s="1"/>
  <c r="J36" i="1"/>
  <c r="F36" i="1" s="1"/>
  <c r="J37" i="1"/>
  <c r="F37" i="1" s="1"/>
  <c r="H35" i="1"/>
  <c r="H37" i="1"/>
  <c r="H34" i="1"/>
  <c r="H36" i="1"/>
  <c r="Q33" i="1"/>
  <c r="Q29" i="1" s="1"/>
  <c r="Q34" i="1"/>
  <c r="Q35" i="1"/>
  <c r="Q36" i="1"/>
  <c r="O56" i="1"/>
  <c r="G56" i="1" s="1"/>
  <c r="O36" i="1"/>
  <c r="G36" i="1" s="1"/>
  <c r="O19" i="1"/>
  <c r="O54" i="1"/>
  <c r="G54" i="1" s="1"/>
  <c r="Q37" i="1"/>
  <c r="M37" i="1"/>
  <c r="O33" i="1"/>
  <c r="O20" i="1"/>
  <c r="G20" i="1" s="1"/>
  <c r="U29" i="1" l="1"/>
  <c r="G33" i="1"/>
  <c r="G53" i="1"/>
  <c r="O53" i="1"/>
  <c r="O12" i="1"/>
  <c r="R18" i="1"/>
  <c r="S18" i="1"/>
  <c r="E37" i="1" l="1"/>
  <c r="M49" i="1" l="1"/>
  <c r="M36" i="1"/>
  <c r="M35" i="1"/>
  <c r="M34" i="1"/>
  <c r="L33" i="1"/>
  <c r="J33" i="1"/>
  <c r="J29" i="1" s="1"/>
  <c r="M33" i="1"/>
  <c r="F33" i="1" l="1"/>
  <c r="H33" i="1"/>
  <c r="E35" i="1"/>
  <c r="E34" i="1"/>
  <c r="K19" i="1"/>
  <c r="G19" i="1" l="1"/>
  <c r="G18" i="1" s="1"/>
  <c r="F17" i="1"/>
  <c r="E33" i="1"/>
  <c r="E36" i="1"/>
  <c r="O18" i="1"/>
  <c r="O17" i="1" s="1"/>
  <c r="K22" i="1" l="1"/>
  <c r="E7" i="2"/>
  <c r="I25" i="1"/>
  <c r="H24" i="1"/>
  <c r="H12" i="1"/>
  <c r="M12" i="1"/>
  <c r="Q12" i="1"/>
  <c r="Q11" i="1" s="1"/>
  <c r="Y12" i="1"/>
  <c r="AC12" i="1"/>
  <c r="AG12" i="1"/>
  <c r="AK12" i="1"/>
  <c r="AO12" i="1"/>
  <c r="AS12" i="1"/>
  <c r="G12" i="1" l="1"/>
  <c r="E25" i="1"/>
  <c r="G25" i="1"/>
  <c r="K57" i="1"/>
  <c r="Y58" i="1"/>
  <c r="U58" i="1"/>
  <c r="Q58" i="1"/>
  <c r="Q57" i="1" s="1"/>
  <c r="M58" i="1"/>
  <c r="I58" i="1"/>
  <c r="H58" i="1"/>
  <c r="AA57" i="1"/>
  <c r="Z57" i="1"/>
  <c r="Y57" i="1"/>
  <c r="X57" i="1"/>
  <c r="V57" i="1"/>
  <c r="T57" i="1"/>
  <c r="P57" i="1"/>
  <c r="O57" i="1"/>
  <c r="N57" i="1"/>
  <c r="M57" i="1"/>
  <c r="L57" i="1"/>
  <c r="J57" i="1"/>
  <c r="H57" i="1"/>
  <c r="K53" i="1"/>
  <c r="Y56" i="1"/>
  <c r="U56" i="1"/>
  <c r="Q56" i="1"/>
  <c r="M56" i="1"/>
  <c r="H56" i="1"/>
  <c r="Y55" i="1"/>
  <c r="U55" i="1"/>
  <c r="Q55" i="1"/>
  <c r="M55" i="1"/>
  <c r="I55" i="1"/>
  <c r="H55" i="1"/>
  <c r="Y54" i="1"/>
  <c r="U54" i="1"/>
  <c r="Q54" i="1"/>
  <c r="M54" i="1"/>
  <c r="I54" i="1"/>
  <c r="H54" i="1"/>
  <c r="AA53" i="1"/>
  <c r="Z53" i="1"/>
  <c r="Y53" i="1"/>
  <c r="X53" i="1"/>
  <c r="T53" i="1"/>
  <c r="P53" i="1"/>
  <c r="N53" i="1"/>
  <c r="L53" i="1"/>
  <c r="J53" i="1"/>
  <c r="H53" i="1"/>
  <c r="Y49" i="1"/>
  <c r="U49" i="1"/>
  <c r="Q49" i="1"/>
  <c r="I49" i="1"/>
  <c r="H49" i="1"/>
  <c r="K18" i="1"/>
  <c r="AS21" i="1"/>
  <c r="AO21" i="1"/>
  <c r="AK21" i="1"/>
  <c r="AG21" i="1"/>
  <c r="AC21" i="1"/>
  <c r="Y21" i="1"/>
  <c r="U21" i="1"/>
  <c r="Q21" i="1"/>
  <c r="M21" i="1"/>
  <c r="I21" i="1"/>
  <c r="H21" i="1"/>
  <c r="E21" i="1" s="1"/>
  <c r="AS20" i="1"/>
  <c r="AO20" i="1"/>
  <c r="AK20" i="1"/>
  <c r="AG20" i="1"/>
  <c r="AC20" i="1"/>
  <c r="Y20" i="1"/>
  <c r="U20" i="1"/>
  <c r="Q20" i="1"/>
  <c r="M20" i="1"/>
  <c r="I20" i="1"/>
  <c r="H20" i="1"/>
  <c r="E20" i="1" s="1"/>
  <c r="G22" i="1" l="1"/>
  <c r="G17" i="1" s="1"/>
  <c r="M53" i="1"/>
  <c r="I57" i="1"/>
  <c r="E58" i="1"/>
  <c r="E57" i="1" s="1"/>
  <c r="U53" i="1"/>
  <c r="Q53" i="1"/>
  <c r="E56" i="1"/>
  <c r="E49" i="1"/>
  <c r="I53" i="1"/>
  <c r="E55" i="1"/>
  <c r="E54" i="1"/>
  <c r="E53" i="1" l="1"/>
  <c r="AS32" i="1"/>
  <c r="AO32" i="1"/>
  <c r="AK32" i="1"/>
  <c r="AG32" i="1"/>
  <c r="AC32" i="1"/>
  <c r="Y32" i="1"/>
  <c r="Q32" i="1"/>
  <c r="M32" i="1"/>
  <c r="I32" i="1"/>
  <c r="H32" i="1"/>
  <c r="AS31" i="1"/>
  <c r="AO31" i="1"/>
  <c r="AK31" i="1"/>
  <c r="AG31" i="1"/>
  <c r="AC31" i="1"/>
  <c r="Y31" i="1"/>
  <c r="U31" i="1"/>
  <c r="Q31" i="1"/>
  <c r="M31" i="1"/>
  <c r="I31" i="1"/>
  <c r="H31" i="1"/>
  <c r="Y48" i="1"/>
  <c r="Y47" i="1" s="1"/>
  <c r="U48" i="1"/>
  <c r="U47" i="1" s="1"/>
  <c r="Q48" i="1"/>
  <c r="Q47" i="1" s="1"/>
  <c r="M48" i="1"/>
  <c r="M47" i="1" s="1"/>
  <c r="I48" i="1"/>
  <c r="I47" i="1" s="1"/>
  <c r="H48" i="1"/>
  <c r="H47" i="1" s="1"/>
  <c r="W17" i="1"/>
  <c r="W10" i="1" s="1"/>
  <c r="V17" i="1"/>
  <c r="V10" i="1" s="1"/>
  <c r="E48" i="1" l="1"/>
  <c r="E47" i="1" s="1"/>
  <c r="E32" i="1"/>
  <c r="E31" i="1"/>
  <c r="D7" i="2"/>
  <c r="I30" i="1" l="1"/>
  <c r="I23" i="1" l="1"/>
  <c r="I22" i="1" s="1"/>
  <c r="AS30" i="1" l="1"/>
  <c r="AO30" i="1"/>
  <c r="AK30" i="1"/>
  <c r="AG30" i="1"/>
  <c r="AC30" i="1"/>
  <c r="Y30" i="1"/>
  <c r="U30" i="1"/>
  <c r="Q30" i="1"/>
  <c r="M30" i="1"/>
  <c r="M29" i="1" s="1"/>
  <c r="H30" i="1"/>
  <c r="E30" i="1" l="1"/>
  <c r="AS23" i="1"/>
  <c r="AO23" i="1"/>
  <c r="AK23" i="1"/>
  <c r="AG23" i="1"/>
  <c r="AC23" i="1"/>
  <c r="Y22" i="1"/>
  <c r="U23" i="1"/>
  <c r="U22" i="1" s="1"/>
  <c r="Q23" i="1"/>
  <c r="M23" i="1"/>
  <c r="M22" i="1" s="1"/>
  <c r="H23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X22" i="1"/>
  <c r="T22" i="1"/>
  <c r="T17" i="1" s="1"/>
  <c r="T10" i="1" s="1"/>
  <c r="S22" i="1"/>
  <c r="S17" i="1" s="1"/>
  <c r="S10" i="1" s="1"/>
  <c r="R22" i="1"/>
  <c r="R17" i="1" s="1"/>
  <c r="Q22" i="1"/>
  <c r="L22" i="1"/>
  <c r="K17" i="1"/>
  <c r="J22" i="1"/>
  <c r="H22" i="1"/>
  <c r="AS19" i="1"/>
  <c r="AO19" i="1"/>
  <c r="AK19" i="1"/>
  <c r="AG19" i="1"/>
  <c r="AC19" i="1"/>
  <c r="Y19" i="1"/>
  <c r="Y18" i="1" s="1"/>
  <c r="U19" i="1"/>
  <c r="U18" i="1" s="1"/>
  <c r="Q19" i="1"/>
  <c r="Q18" i="1" s="1"/>
  <c r="Q17" i="1" s="1"/>
  <c r="Q10" i="1" s="1"/>
  <c r="M19" i="1"/>
  <c r="M18" i="1" s="1"/>
  <c r="I19" i="1"/>
  <c r="H19" i="1"/>
  <c r="E19" i="1" s="1"/>
  <c r="AV18" i="1"/>
  <c r="AV17" i="1" s="1"/>
  <c r="AU18" i="1"/>
  <c r="AT18" i="1"/>
  <c r="AT17" i="1" s="1"/>
  <c r="AS18" i="1"/>
  <c r="AS17" i="1" s="1"/>
  <c r="AR18" i="1"/>
  <c r="AQ18" i="1"/>
  <c r="AP18" i="1"/>
  <c r="AP17" i="1" s="1"/>
  <c r="AO18" i="1"/>
  <c r="AN18" i="1"/>
  <c r="AN17" i="1" s="1"/>
  <c r="AM18" i="1"/>
  <c r="AM17" i="1" s="1"/>
  <c r="AL18" i="1"/>
  <c r="AL17" i="1" s="1"/>
  <c r="AK18" i="1"/>
  <c r="AJ18" i="1"/>
  <c r="AJ17" i="1" s="1"/>
  <c r="AI18" i="1"/>
  <c r="AH18" i="1"/>
  <c r="AH17" i="1" s="1"/>
  <c r="AG18" i="1"/>
  <c r="AG17" i="1" s="1"/>
  <c r="AF18" i="1"/>
  <c r="AF17" i="1" s="1"/>
  <c r="AE18" i="1"/>
  <c r="AD18" i="1"/>
  <c r="AD17" i="1" s="1"/>
  <c r="AC18" i="1"/>
  <c r="P18" i="1"/>
  <c r="P17" i="1" s="1"/>
  <c r="N18" i="1"/>
  <c r="N17" i="1" s="1"/>
  <c r="L18" i="1"/>
  <c r="J18" i="1"/>
  <c r="H18" i="1"/>
  <c r="L17" i="1"/>
  <c r="J17" i="1"/>
  <c r="J13" i="1" s="1"/>
  <c r="F13" i="1" s="1"/>
  <c r="H17" i="1"/>
  <c r="AR17" i="1" l="1"/>
  <c r="M17" i="1"/>
  <c r="AK17" i="1"/>
  <c r="AQ17" i="1"/>
  <c r="AE17" i="1"/>
  <c r="AO17" i="1"/>
  <c r="AU17" i="1"/>
  <c r="AC17" i="1"/>
  <c r="Y17" i="1"/>
  <c r="AI17" i="1"/>
  <c r="X17" i="1"/>
  <c r="X10" i="1" s="1"/>
  <c r="U17" i="1"/>
  <c r="U10" i="1" s="1"/>
  <c r="J12" i="1"/>
  <c r="I13" i="1"/>
  <c r="E13" i="1" s="1"/>
  <c r="I18" i="1"/>
  <c r="I17" i="1" s="1"/>
  <c r="E18" i="1"/>
  <c r="E23" i="1"/>
  <c r="E22" i="1" s="1"/>
  <c r="K11" i="1"/>
  <c r="L11" i="1"/>
  <c r="L10" i="1" s="1"/>
  <c r="N11" i="1"/>
  <c r="N10" i="1" s="1"/>
  <c r="O11" i="1"/>
  <c r="O10" i="1" s="1"/>
  <c r="P11" i="1"/>
  <c r="P10" i="1" s="1"/>
  <c r="R11" i="1"/>
  <c r="R10" i="1" s="1"/>
  <c r="Z11" i="1"/>
  <c r="Z10" i="1" s="1"/>
  <c r="AA11" i="1"/>
  <c r="AA10" i="1" s="1"/>
  <c r="AB11" i="1"/>
  <c r="AB10" i="1" s="1"/>
  <c r="AD11" i="1"/>
  <c r="AD10" i="1" s="1"/>
  <c r="AE11" i="1"/>
  <c r="AF11" i="1"/>
  <c r="AF10" i="1" s="1"/>
  <c r="AH11" i="1"/>
  <c r="AH10" i="1" s="1"/>
  <c r="AJ11" i="1"/>
  <c r="AJ10" i="1" s="1"/>
  <c r="AL11" i="1"/>
  <c r="AL10" i="1" s="1"/>
  <c r="AM11" i="1"/>
  <c r="AM10" i="1" s="1"/>
  <c r="AN11" i="1"/>
  <c r="AN10" i="1" s="1"/>
  <c r="AP11" i="1"/>
  <c r="AP10" i="1" s="1"/>
  <c r="AQ11" i="1"/>
  <c r="AR11" i="1"/>
  <c r="AT11" i="1"/>
  <c r="AT10" i="1" s="1"/>
  <c r="AU11" i="1"/>
  <c r="AV11" i="1"/>
  <c r="AV10" i="1" s="1"/>
  <c r="K10" i="1" l="1"/>
  <c r="G11" i="1"/>
  <c r="AQ10" i="1"/>
  <c r="AI10" i="1"/>
  <c r="AR10" i="1"/>
  <c r="AE10" i="1"/>
  <c r="AU10" i="1"/>
  <c r="J11" i="1"/>
  <c r="J10" i="1" s="1"/>
  <c r="F12" i="1"/>
  <c r="I12" i="1"/>
  <c r="E12" i="1" s="1"/>
  <c r="E17" i="1"/>
  <c r="AS11" i="1"/>
  <c r="AS10" i="1" s="1"/>
  <c r="AO11" i="1"/>
  <c r="AO10" i="1" s="1"/>
  <c r="AK11" i="1"/>
  <c r="AK10" i="1" s="1"/>
  <c r="AG11" i="1"/>
  <c r="AG10" i="1" s="1"/>
  <c r="AC11" i="1"/>
  <c r="AC10" i="1" s="1"/>
  <c r="Y11" i="1"/>
  <c r="Y10" i="1" s="1"/>
  <c r="M11" i="1"/>
  <c r="M10" i="1" s="1"/>
  <c r="H11" i="1"/>
  <c r="H10" i="1" s="1"/>
  <c r="G10" i="1" l="1"/>
  <c r="F11" i="1"/>
  <c r="F10" i="1" s="1"/>
  <c r="I11" i="1"/>
  <c r="I10" i="1" s="1"/>
  <c r="E11" i="1"/>
  <c r="E10" i="1" s="1"/>
</calcChain>
</file>

<file path=xl/sharedStrings.xml><?xml version="1.0" encoding="utf-8"?>
<sst xmlns="http://schemas.openxmlformats.org/spreadsheetml/2006/main" count="300" uniqueCount="161">
  <si>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</si>
  <si>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</si>
  <si>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</si>
  <si>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</si>
  <si>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</si>
  <si>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</si>
  <si>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</si>
  <si>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</si>
  <si>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</si>
  <si>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</si>
  <si>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</si>
  <si>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</si>
  <si>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</si>
  <si>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</si>
  <si>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</si>
  <si>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</si>
  <si>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</si>
  <si>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</si>
  <si>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</si>
  <si>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</si>
  <si>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</si>
  <si>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</si>
  <si>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</si>
  <si>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</si>
  <si>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</si>
  <si>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</si>
  <si>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</si>
  <si>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</si>
  <si>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</si>
  <si>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</si>
  <si>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Объем финансирования (тыс.руб.), в том числе</t>
  </si>
  <si>
    <t>2</t>
  </si>
  <si>
    <t>3</t>
  </si>
  <si>
    <t>Подраздел 1. Поставка кормов для предприятий сельскохозяйственного производства</t>
  </si>
  <si>
    <t>3.2</t>
  </si>
  <si>
    <t>3.3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</si>
  <si>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</si>
  <si>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</si>
  <si>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</si>
  <si>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</si>
  <si>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</si>
  <si>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</si>
  <si>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</si>
  <si>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</si>
  <si>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</si>
  <si>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</si>
  <si>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Подраздел 4. Иные мероприятия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</si>
  <si>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</si>
  <si>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</si>
  <si>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</si>
  <si>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</si>
  <si>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</si>
  <si>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</si>
  <si>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</si>
  <si>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</si>
  <si>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</si>
  <si>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</si>
  <si>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</si>
  <si>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</si>
  <si>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</si>
  <si>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4</t>
  </si>
  <si>
    <t>4.1</t>
  </si>
  <si>
    <t>4.2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</si>
  <si>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</si>
  <si>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</si>
  <si>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</si>
  <si>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МКП Заполярного района</t>
  </si>
  <si>
    <t>Ремонт системы отопления здания коровника на 200 голов в д.Лабожское МКП Великовисочный животноводческий комплекс"</t>
  </si>
  <si>
    <t>Сельское поселение "Великовисочный сельсовет" ЗР НАО</t>
  </si>
  <si>
    <t>Сельское поселение "Омский сельсовет" ЗР НАО</t>
  </si>
  <si>
    <t>Поставка сепаратора-сливкоотделителя для МКП ЗР "Пешский животноводческий комплекс"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</si>
  <si>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</si>
  <si>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Сельское поселение  "Великовисочный сельсовет" ЗР НАО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</si>
  <si>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</si>
  <si>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</si>
  <si>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</si>
  <si>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</si>
  <si>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</si>
  <si>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</si>
  <si>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</si>
  <si>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Капитальный ремонт электропроводки фермы в с. Великовисочное МКП "Великовисочный животноводческий комплекс" Сельского поселения "Великовисочный сельсовет" ЗР НАО</t>
  </si>
  <si>
    <t>2.3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</si>
  <si>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</si>
  <si>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1.2</t>
  </si>
  <si>
    <t>1.3</t>
  </si>
  <si>
    <t>Раздел 2. Создание условий для развития сельскохозяйственного производства</t>
  </si>
  <si>
    <t>2.1.</t>
  </si>
  <si>
    <t>2.1.1</t>
  </si>
  <si>
    <t>2.1.2</t>
  </si>
  <si>
    <t>2.1.3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</si>
  <si>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</si>
  <si>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</si>
  <si>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</si>
  <si>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</si>
  <si>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</si>
  <si>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</si>
  <si>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</si>
  <si>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</si>
  <si>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</si>
  <si>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</si>
  <si>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</si>
  <si>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</si>
  <si>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</si>
  <si>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</si>
  <si>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</si>
  <si>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</si>
  <si>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</si>
  <si>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</si>
  <si>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</si>
  <si>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</si>
  <si>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</si>
  <si>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Раздел 3. Реализация сенозаготовительной кампании предприятий сельскохозяйственного производства</t>
  </si>
  <si>
    <t>3.1</t>
  </si>
  <si>
    <t>Раздел 4.  Восстановление платежеспособности предприятий сельскохозяйственного производства</t>
  </si>
  <si>
    <t>2.2.5</t>
  </si>
  <si>
    <t>2.2.6</t>
  </si>
  <si>
    <t>Поставка трактора колесного для МКП "Омский животноводческий комплекс" Сельского поселения "Омский сельсовет" ЗР НАО</t>
  </si>
  <si>
    <t>2.3.15</t>
  </si>
  <si>
    <t>4.3</t>
  </si>
  <si>
    <t>Реконструкция объекта незавершенного строительства 
в с. Ома под ангар для сельскохозяйственной техники</t>
  </si>
  <si>
    <t>1.4</t>
  </si>
  <si>
    <t>Раздел 1. Строительство (приобретение), реконструкция объектов сельского хозяйства</t>
  </si>
  <si>
    <t>количество реконструированных объектов сельхозназначения</t>
  </si>
  <si>
    <t>Создание (приобретение), реконструкция объектов сельскохозяйственного назначения</t>
  </si>
  <si>
    <t>1.5</t>
  </si>
  <si>
    <t>Приобретение молочной фермы на 50 голов по адресу: Ненецкий автономный округ, село Ома</t>
  </si>
  <si>
    <t>Приобретение косилки ротационной навесной для МКП "Омский животноводческий комплекс" Сельского поселения "Омский сельсовет" ЗР НАО</t>
  </si>
  <si>
    <t>количество судебных решений и (или) претензий (требований) кредиторов, по которым погашена кредиторская задолженность</t>
  </si>
  <si>
    <t>2.4.3</t>
  </si>
  <si>
    <t>2.4.4</t>
  </si>
  <si>
    <t>количество перевезенного крупного рогатого скота</t>
  </si>
  <si>
    <t>голов</t>
  </si>
  <si>
    <t>количество установленных комплектов спутникового интернета</t>
  </si>
  <si>
    <t>Администрация сельского поселения "Великовисочный сельсовет" ЗР НАО</t>
  </si>
  <si>
    <t>Нераспределенный резерв на реализацию мероприятий по развитию сельского хозяйства</t>
  </si>
  <si>
    <t>Приложение 2 к муниципальной программе «Развитие сельского хозяйства на территории муниципального района «Заполярный район» на 2021‒2030 годы»</t>
  </si>
  <si>
    <t>Организация перевозки (транспортировка) крупного рогатого скота</t>
  </si>
  <si>
    <t>Ремонт здания коровника для МКП "Омский животноводческий комплекс"</t>
  </si>
  <si>
    <t>Ремонт здания коровника на 150 голов в с. Великовисочное  МКП "Великовисочный животноводческий комплекс"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</si>
  <si>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 "Великовисочный сельсовет" НАО</t>
  </si>
  <si>
    <t>Поставка рулонного пресс-подборщика для МКП "Омский животноводческий комплекс" МО "Омский сельсовет" НАО</t>
  </si>
  <si>
    <t xml:space="preserve">Поставка навесного фронтального погрузчика, рулонного кантователя, косилки ротационной навесной МКП "Омский животноводческий комплекс" МО Омский сельсовет НАО </t>
  </si>
  <si>
    <t>Поставка трактора колесного, пресс-подборщика, граблей колесно-пальцевых для МКП ЗР "Пешский животноводческий комплекс"</t>
  </si>
  <si>
    <t>Поставка рулонного пресс-подборщика и косилки дисковой для МКП "Великовисочный животноводческий комплекс" Сельского поселения  "Великовисочный сельсовет" ЗР НАО</t>
  </si>
  <si>
    <t>Приобретение трех тракторов колесных для МКП "Великовисочный животноводческий комплекс" Сельского поселения "Великовисочный сельсовет" ЗР НАО</t>
  </si>
  <si>
    <t>Поставка системы уровневого поения и вакуумной установки доения для МКП "Великовисочный животноводческий комплекс" Сельского поселения "Великовисочный сельсовет" ЗР НАО</t>
  </si>
  <si>
    <t>Поставка маслоизготовителя и установки для охлаждения молока для МКП "Великовисочный животноводческий комплекс" Сельского поселения "Великовисочный сельсовет" ЗР НАО</t>
  </si>
  <si>
    <t>Приобретение и установка комплекта спутникового интернета "Триколор" для МКП "Омский животноводческий комплекс"</t>
  </si>
  <si>
    <t>Возмещение затрат на реализацию сенозаготовительной кампании 2020 года МКП "Великовисочный животноводческий комплекс"</t>
  </si>
  <si>
    <t>Финансовое обеспечения затрат, в целях восстановления платежеспособности МКП "Великовисочный животноводческий комплекс" Сельского поселения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</si>
  <si>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 Сельского поселения "Омский сельсовет" ЗР НАО</t>
  </si>
  <si>
    <t>2.4.5</t>
  </si>
  <si>
    <t>Приобретение упаковки для молочной продукции для МКП "Омский животноводческий комплекс" Сельского поселения "Омский сельсовет" ЗР НАО</t>
  </si>
  <si>
    <t>2.3.16</t>
  </si>
  <si>
    <t>Поставка насоса на ферму в с. Великовисочное МКП "Великовисочный животноводческий комплекс" Сельского поселения "Великовисочный сельсовет" ЗР НАО</t>
  </si>
  <si>
    <t>Капитальный 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</si>
  <si>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количество приобретенной упаковки для молочной продукции</t>
  </si>
  <si>
    <t>тысяч штук</t>
  </si>
  <si>
    <t>Ремонт подсобных помещений коровника в с. Великовисочное МКП "Великовисочный животноводческий комплекс" Сельского поселения "Великовисочный сельсовет" ЗР НАО</t>
  </si>
  <si>
    <t>2.3.17</t>
  </si>
  <si>
    <t>Поставка упаковщика рулонов для МКП "Омский животноводческий комплекс" Сельского поселения "Омский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</si>
</sst>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_р_._-;\-* #,##0.0_р_._-;_-* &quot;-&quot;?_р_._-;_-@_-"/>
    <numFmt numFmtId="165" formatCode="0_ ;\-0\ "/>
    <numFmt numFmtId="166" formatCode="_-* #,##0.0\ _₽_-;\-* #,##0.0\ _₽_-;_-* &quot;-&quot;?\ _₽_-;_-@_-"/>
    <numFmt numFmtId="167" formatCode="#,##0.0"/>
    <numFmt numFmtId="168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7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vertical="center"/>
    </xf>
    <xf numFmtId="167" fontId="2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vertical="center" wrapText="1"/>
    </xf>
    <xf numFmtId="167" fontId="11" fillId="0" borderId="1" xfId="1" applyNumberFormat="1" applyFont="1" applyFill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right" vertical="center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7" fontId="2" fillId="0" borderId="1" xfId="2" applyNumberFormat="1" applyFont="1" applyFill="1" applyBorder="1" applyAlignment="1">
      <alignment vertical="center" wrapText="1"/>
    </xf>
    <xf numFmtId="167" fontId="3" fillId="0" borderId="1" xfId="2" applyNumberFormat="1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49" fontId="3" fillId="0" borderId="2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7" fontId="11" fillId="0" borderId="1" xfId="1" applyNumberFormat="1" applyFont="1" applyFill="1" applyBorder="1" applyAlignment="1">
      <alignment vertical="center"/>
    </xf>
    <xf numFmtId="49" fontId="3" fillId="0" borderId="9" xfId="1" applyNumberFormat="1" applyFont="1" applyFill="1" applyBorder="1" applyAlignment="1">
      <alignment horizontal="center" vertical="center"/>
    </xf>
    <xf numFmtId="168" fontId="11" fillId="0" borderId="10" xfId="1" applyNumberFormat="1" applyFont="1" applyFill="1" applyBorder="1" applyAlignment="1">
      <alignment horizontal="left" vertical="center" wrapText="1"/>
    </xf>
    <xf numFmtId="1" fontId="12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8" fontId="12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righ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zoomScaleSheetLayoutView="100" workbookViewId="0">
      <selection activeCell="H11" sqref="H11"/>
    </sheetView>
  </sheetViews>
  <sheetFormatPr defaultRowHeight="15" x14ac:dyDescent="0.25"/>
  <cols>
    <col min="1" max="1" width="24.42578125" style="10" customWidth="1"/>
    <col min="2" max="2" width="36.140625" style="10" customWidth="1"/>
    <col min="3" max="3" width="11.5703125" style="10" customWidth="1"/>
    <col min="4" max="4" width="19.5703125" style="10" customWidth="1"/>
    <col min="5" max="5" width="7" style="10" bestFit="1" customWidth="1"/>
    <col min="6" max="7" width="6.42578125" style="10" bestFit="1" customWidth="1"/>
    <col min="8" max="8" width="5.5703125" style="10" bestFit="1" customWidth="1"/>
    <col min="9" max="9" width="5.85546875" style="10" customWidth="1"/>
    <col min="10" max="14" width="5.5703125" style="10" bestFit="1" customWidth="1"/>
    <col min="15" max="16384" width="9.140625" style="10"/>
  </cols>
  <sheetData>
    <row r="1" spans="1:14" ht="61.5" customHeight="1" x14ac:dyDescent="0.25">
      <c r="A1" s="47"/>
      <c r="B1" s="47"/>
      <c r="C1" s="47"/>
      <c r="D1" s="47"/>
      <c r="E1" s="12"/>
      <c r="F1" s="12"/>
      <c r="G1" s="12"/>
      <c r="H1" s="54" t="s">
        <v>43</v>
      </c>
      <c r="I1" s="54"/>
      <c r="J1" s="54"/>
      <c r="K1" s="54"/>
      <c r="L1" s="54"/>
      <c r="M1" s="54"/>
      <c r="N1" s="54"/>
    </row>
    <row r="2" spans="1:14" ht="42.75" customHeight="1" x14ac:dyDescent="0.25">
      <c r="A2" s="56" t="s">
        <v>42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60" customHeight="1" x14ac:dyDescent="0.25">
      <c r="A3" s="57" t="s">
        <v>20</v>
      </c>
      <c r="B3" s="57" t="s">
        <v>21</v>
      </c>
      <c r="C3" s="57" t="s">
        <v>22</v>
      </c>
      <c r="D3" s="57" t="s">
        <v>23</v>
      </c>
      <c r="E3" s="58" t="s">
        <v>24</v>
      </c>
      <c r="F3" s="59"/>
      <c r="G3" s="59"/>
      <c r="H3" s="59"/>
      <c r="I3" s="59"/>
      <c r="J3" s="59"/>
      <c r="K3" s="59"/>
      <c r="L3" s="59"/>
      <c r="M3" s="59"/>
      <c r="N3" s="60"/>
    </row>
    <row r="4" spans="1:14" ht="28.5" x14ac:dyDescent="0.25">
      <c r="A4" s="57"/>
      <c r="B4" s="57"/>
      <c r="C4" s="57"/>
      <c r="D4" s="57"/>
      <c r="E4" s="48" t="s">
        <v>4</v>
      </c>
      <c r="F4" s="48" t="s">
        <v>5</v>
      </c>
      <c r="G4" s="48" t="s">
        <v>6</v>
      </c>
      <c r="H4" s="48" t="s">
        <v>7</v>
      </c>
      <c r="I4" s="48" t="s">
        <v>8</v>
      </c>
      <c r="J4" s="48" t="s">
        <v>9</v>
      </c>
      <c r="K4" s="48" t="s">
        <v>10</v>
      </c>
      <c r="L4" s="48" t="s">
        <v>11</v>
      </c>
      <c r="M4" s="48" t="s">
        <v>12</v>
      </c>
      <c r="N4" s="48" t="s">
        <v>13</v>
      </c>
    </row>
    <row r="5" spans="1:14" ht="30" x14ac:dyDescent="0.25">
      <c r="A5" s="55" t="s">
        <v>123</v>
      </c>
      <c r="B5" s="36" t="s">
        <v>76</v>
      </c>
      <c r="C5" s="34" t="s">
        <v>40</v>
      </c>
      <c r="D5" s="20">
        <v>0</v>
      </c>
      <c r="E5" s="28">
        <v>0</v>
      </c>
      <c r="F5" s="27">
        <v>0</v>
      </c>
      <c r="G5" s="27">
        <v>1</v>
      </c>
      <c r="H5" s="13">
        <v>2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</row>
    <row r="6" spans="1:14" ht="30" x14ac:dyDescent="0.25">
      <c r="A6" s="55"/>
      <c r="B6" s="36" t="s">
        <v>122</v>
      </c>
      <c r="C6" s="34" t="s">
        <v>40</v>
      </c>
      <c r="D6" s="20">
        <v>0</v>
      </c>
      <c r="E6" s="16">
        <v>0</v>
      </c>
      <c r="F6" s="13">
        <v>0</v>
      </c>
      <c r="G6" s="13">
        <v>0</v>
      </c>
      <c r="H6" s="13">
        <v>1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</row>
    <row r="7" spans="1:14" ht="30" customHeight="1" x14ac:dyDescent="0.25">
      <c r="A7" s="51" t="s">
        <v>28</v>
      </c>
      <c r="B7" s="36" t="s">
        <v>37</v>
      </c>
      <c r="C7" s="34" t="s">
        <v>38</v>
      </c>
      <c r="D7" s="20">
        <f>32.19+40+40</f>
        <v>112.19</v>
      </c>
      <c r="E7" s="28">
        <f>100+32.19+41+43+409.5</f>
        <v>625.69000000000005</v>
      </c>
      <c r="F7" s="40">
        <v>187</v>
      </c>
      <c r="G7" s="40">
        <v>187</v>
      </c>
      <c r="H7" s="45">
        <v>186.9</v>
      </c>
      <c r="I7" s="45">
        <v>158.1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</row>
    <row r="8" spans="1:14" ht="60" x14ac:dyDescent="0.25">
      <c r="A8" s="52"/>
      <c r="B8" s="17" t="s">
        <v>39</v>
      </c>
      <c r="C8" s="16" t="s">
        <v>40</v>
      </c>
      <c r="D8" s="18">
        <v>0</v>
      </c>
      <c r="E8" s="28">
        <v>3</v>
      </c>
      <c r="F8" s="27">
        <v>1</v>
      </c>
      <c r="G8" s="27">
        <v>0</v>
      </c>
      <c r="H8" s="27">
        <v>2</v>
      </c>
      <c r="I8" s="27">
        <v>1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</row>
    <row r="9" spans="1:14" ht="45" x14ac:dyDescent="0.25">
      <c r="A9" s="52"/>
      <c r="B9" s="17" t="s">
        <v>49</v>
      </c>
      <c r="C9" s="16" t="s">
        <v>40</v>
      </c>
      <c r="D9" s="16">
        <v>0</v>
      </c>
      <c r="E9" s="16">
        <v>4</v>
      </c>
      <c r="F9" s="13">
        <v>8</v>
      </c>
      <c r="G9" s="13">
        <v>10</v>
      </c>
      <c r="H9" s="27">
        <v>12</v>
      </c>
      <c r="I9" s="27">
        <v>1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</row>
    <row r="10" spans="1:14" ht="45" x14ac:dyDescent="0.25">
      <c r="A10" s="52"/>
      <c r="B10" s="17" t="s">
        <v>48</v>
      </c>
      <c r="C10" s="16" t="s">
        <v>40</v>
      </c>
      <c r="D10" s="16">
        <v>8</v>
      </c>
      <c r="E10" s="16">
        <v>1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</row>
    <row r="11" spans="1:14" ht="60" x14ac:dyDescent="0.25">
      <c r="A11" s="52"/>
      <c r="B11" s="17" t="s">
        <v>45</v>
      </c>
      <c r="C11" s="16" t="s">
        <v>40</v>
      </c>
      <c r="D11" s="16">
        <v>3</v>
      </c>
      <c r="E11" s="16">
        <v>3</v>
      </c>
      <c r="F11" s="13">
        <v>3</v>
      </c>
      <c r="G11" s="13">
        <v>6</v>
      </c>
      <c r="H11" s="13">
        <v>3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</row>
    <row r="12" spans="1:14" ht="45" x14ac:dyDescent="0.25">
      <c r="A12" s="52"/>
      <c r="B12" s="36" t="s">
        <v>64</v>
      </c>
      <c r="C12" s="34" t="s">
        <v>38</v>
      </c>
      <c r="D12" s="20">
        <v>0</v>
      </c>
      <c r="E12" s="16">
        <v>70</v>
      </c>
      <c r="F12" s="13">
        <v>32</v>
      </c>
      <c r="G12" s="13">
        <v>59.5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</row>
    <row r="13" spans="1:14" ht="30" x14ac:dyDescent="0.25">
      <c r="A13" s="52"/>
      <c r="B13" s="36" t="s">
        <v>132</v>
      </c>
      <c r="C13" s="34" t="s">
        <v>40</v>
      </c>
      <c r="D13" s="20">
        <v>0</v>
      </c>
      <c r="E13" s="16">
        <v>0</v>
      </c>
      <c r="F13" s="13">
        <v>0</v>
      </c>
      <c r="G13" s="13">
        <v>0</v>
      </c>
      <c r="H13" s="13">
        <v>1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</row>
    <row r="14" spans="1:14" ht="30" x14ac:dyDescent="0.25">
      <c r="A14" s="52"/>
      <c r="B14" s="36" t="s">
        <v>130</v>
      </c>
      <c r="C14" s="34" t="s">
        <v>131</v>
      </c>
      <c r="D14" s="20">
        <v>0</v>
      </c>
      <c r="E14" s="16">
        <v>0</v>
      </c>
      <c r="F14" s="13">
        <v>0</v>
      </c>
      <c r="G14" s="13">
        <v>0</v>
      </c>
      <c r="H14" s="13">
        <v>17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</row>
    <row r="15" spans="1:14" ht="30" x14ac:dyDescent="0.25">
      <c r="A15" s="53"/>
      <c r="B15" s="36" t="s">
        <v>156</v>
      </c>
      <c r="C15" s="34" t="s">
        <v>157</v>
      </c>
      <c r="D15" s="20">
        <v>0</v>
      </c>
      <c r="E15" s="16">
        <v>0</v>
      </c>
      <c r="F15" s="13">
        <v>0</v>
      </c>
      <c r="G15" s="13">
        <v>0</v>
      </c>
      <c r="H15" s="13">
        <v>70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</row>
    <row r="16" spans="1:14" ht="75" x14ac:dyDescent="0.25">
      <c r="A16" s="34" t="s">
        <v>65</v>
      </c>
      <c r="B16" s="17" t="s">
        <v>127</v>
      </c>
      <c r="C16" s="16" t="s">
        <v>40</v>
      </c>
      <c r="D16" s="46">
        <v>0</v>
      </c>
      <c r="E16" s="46">
        <v>4</v>
      </c>
      <c r="F16" s="46">
        <v>0</v>
      </c>
      <c r="G16" s="46">
        <v>1</v>
      </c>
      <c r="H16" s="46">
        <f>5+9</f>
        <v>14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</row>
    <row r="17" spans="1:1" x14ac:dyDescent="0.25">
      <c r="A17" s="19"/>
    </row>
  </sheetData>
  <mergeCells count="9">
    <mergeCell ref="A7:A15"/>
    <mergeCell ref="H1:N1"/>
    <mergeCell ref="A5:A6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60"/>
  <sheetViews>
    <sheetView zoomScale="90" zoomScaleNormal="90" zoomScaleSheetLayoutView="70" workbookViewId="0">
      <pane xSplit="4" ySplit="10" topLeftCell="AK11" activePane="bottomRight" state="frozen"/>
      <selection pane="topRight" activeCell="E1" sqref="E1"/>
      <selection pane="bottomLeft" activeCell="A11" sqref="A11"/>
      <selection pane="bottomRight" activeCell="C19" sqref="C19"/>
    </sheetView>
  </sheetViews>
  <sheetFormatPr defaultRowHeight="15.75" x14ac:dyDescent="0.25"/>
  <cols>
    <col min="1" max="1" width="7.42578125" style="2" customWidth="1"/>
    <col min="2" max="2" width="69.28515625" style="1" customWidth="1"/>
    <col min="3" max="3" width="25" style="1" customWidth="1"/>
    <col min="4" max="4" width="20.85546875" style="7" customWidth="1"/>
    <col min="5" max="5" width="11.5703125" style="4" customWidth="1"/>
    <col min="6" max="6" width="11.140625" style="1" bestFit="1" customWidth="1"/>
    <col min="7" max="7" width="11.42578125" style="1" customWidth="1"/>
    <col min="8" max="8" width="12" style="1" bestFit="1" customWidth="1"/>
    <col min="9" max="9" width="11.140625" style="5" customWidth="1"/>
    <col min="10" max="10" width="11.140625" style="1" bestFit="1" customWidth="1"/>
    <col min="11" max="11" width="11.7109375" style="1" customWidth="1"/>
    <col min="12" max="12" width="12" style="1" bestFit="1" customWidth="1"/>
    <col min="13" max="13" width="11.85546875" style="4" customWidth="1"/>
    <col min="14" max="14" width="11" style="1" customWidth="1"/>
    <col min="15" max="15" width="11.42578125" style="1" bestFit="1" customWidth="1"/>
    <col min="16" max="16" width="12" style="6" bestFit="1" customWidth="1"/>
    <col min="17" max="17" width="11.5703125" style="4" customWidth="1"/>
    <col min="18" max="18" width="11.140625" style="1" bestFit="1" customWidth="1"/>
    <col min="19" max="19" width="11.42578125" style="1" bestFit="1" customWidth="1"/>
    <col min="20" max="20" width="12" style="6" bestFit="1" customWidth="1"/>
    <col min="21" max="21" width="11.140625" style="4" customWidth="1"/>
    <col min="22" max="22" width="11.140625" style="1" bestFit="1" customWidth="1"/>
    <col min="23" max="23" width="11.42578125" style="1" bestFit="1" customWidth="1"/>
    <col min="24" max="24" width="12" style="6" bestFit="1" customWidth="1"/>
    <col min="25" max="25" width="11" style="4" customWidth="1"/>
    <col min="26" max="26" width="11.140625" style="1" bestFit="1" customWidth="1"/>
    <col min="27" max="27" width="11.42578125" style="1" bestFit="1" customWidth="1"/>
    <col min="28" max="28" width="12" style="6" bestFit="1" customWidth="1"/>
    <col min="29" max="29" width="11.140625" style="4" customWidth="1"/>
    <col min="30" max="30" width="11.140625" style="1" bestFit="1" customWidth="1"/>
    <col min="31" max="31" width="11.42578125" style="1" bestFit="1" customWidth="1"/>
    <col min="32" max="32" width="12" style="6" bestFit="1" customWidth="1"/>
    <col min="33" max="33" width="11.140625" style="4" customWidth="1"/>
    <col min="34" max="34" width="11.140625" style="1" bestFit="1" customWidth="1"/>
    <col min="35" max="35" width="11.42578125" style="1" bestFit="1" customWidth="1"/>
    <col min="36" max="36" width="12" style="6" bestFit="1" customWidth="1"/>
    <col min="37" max="37" width="11.140625" style="4" customWidth="1"/>
    <col min="38" max="38" width="11.140625" style="1" bestFit="1" customWidth="1"/>
    <col min="39" max="39" width="11.42578125" style="1" bestFit="1" customWidth="1"/>
    <col min="40" max="40" width="12" style="6" bestFit="1" customWidth="1"/>
    <col min="41" max="41" width="11.140625" style="4" customWidth="1"/>
    <col min="42" max="42" width="11.140625" style="1" bestFit="1" customWidth="1"/>
    <col min="43" max="43" width="11.42578125" style="1" bestFit="1" customWidth="1"/>
    <col min="44" max="44" width="12" style="6" bestFit="1" customWidth="1"/>
    <col min="45" max="45" width="11.140625" style="4" customWidth="1"/>
    <col min="46" max="46" width="11.140625" style="1" bestFit="1" customWidth="1"/>
    <col min="47" max="47" width="11.42578125" style="1" bestFit="1" customWidth="1"/>
    <col min="48" max="48" width="12" style="6" bestFit="1" customWidth="1"/>
    <col min="49" max="16384" width="9.140625" style="1"/>
  </cols>
  <sheetData>
    <row r="1" spans="1:51" ht="24.75" customHeight="1" x14ac:dyDescent="0.25">
      <c r="AS1" s="62" t="s">
        <v>135</v>
      </c>
      <c r="AT1" s="62"/>
      <c r="AU1" s="62"/>
      <c r="AV1" s="62"/>
    </row>
    <row r="2" spans="1:51" ht="25.5" customHeight="1" x14ac:dyDescent="0.25">
      <c r="J2" s="21"/>
      <c r="AS2" s="62"/>
      <c r="AT2" s="62"/>
      <c r="AU2" s="62"/>
      <c r="AV2" s="62"/>
    </row>
    <row r="3" spans="1:51" ht="30.75" customHeight="1" x14ac:dyDescent="0.25">
      <c r="A3" s="63" t="s">
        <v>44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2"/>
      <c r="AT3" s="62"/>
      <c r="AU3" s="62"/>
      <c r="AV3" s="62"/>
      <c r="AW3" s="11"/>
      <c r="AX3" s="11"/>
      <c r="AY3" s="11"/>
    </row>
    <row r="4" spans="1:51" x14ac:dyDescent="0.25">
      <c r="E4" s="3"/>
    </row>
    <row r="5" spans="1:51" x14ac:dyDescent="0.25">
      <c r="A5" s="64" t="s">
        <v>0</v>
      </c>
      <c r="B5" s="65" t="s">
        <v>1</v>
      </c>
      <c r="C5" s="65" t="s">
        <v>2</v>
      </c>
      <c r="D5" s="65" t="s">
        <v>3</v>
      </c>
      <c r="E5" s="61" t="s">
        <v>27</v>
      </c>
      <c r="F5" s="61"/>
      <c r="G5" s="61"/>
      <c r="H5" s="61"/>
      <c r="I5" s="75" t="s">
        <v>30</v>
      </c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7"/>
    </row>
    <row r="6" spans="1:51" x14ac:dyDescent="0.25">
      <c r="A6" s="64"/>
      <c r="B6" s="65"/>
      <c r="C6" s="65"/>
      <c r="D6" s="65"/>
      <c r="E6" s="61"/>
      <c r="F6" s="61"/>
      <c r="G6" s="61"/>
      <c r="H6" s="61"/>
      <c r="I6" s="61" t="s">
        <v>4</v>
      </c>
      <c r="J6" s="61"/>
      <c r="K6" s="61"/>
      <c r="L6" s="61"/>
      <c r="M6" s="61" t="s">
        <v>5</v>
      </c>
      <c r="N6" s="61"/>
      <c r="O6" s="61"/>
      <c r="P6" s="61"/>
      <c r="Q6" s="61" t="s">
        <v>6</v>
      </c>
      <c r="R6" s="61"/>
      <c r="S6" s="61"/>
      <c r="T6" s="61"/>
      <c r="U6" s="61" t="s">
        <v>7</v>
      </c>
      <c r="V6" s="61"/>
      <c r="W6" s="61"/>
      <c r="X6" s="61"/>
      <c r="Y6" s="61" t="s">
        <v>8</v>
      </c>
      <c r="Z6" s="61"/>
      <c r="AA6" s="61"/>
      <c r="AB6" s="61"/>
      <c r="AC6" s="61" t="s">
        <v>9</v>
      </c>
      <c r="AD6" s="61"/>
      <c r="AE6" s="61"/>
      <c r="AF6" s="61"/>
      <c r="AG6" s="61" t="s">
        <v>10</v>
      </c>
      <c r="AH6" s="61"/>
      <c r="AI6" s="61"/>
      <c r="AJ6" s="61"/>
      <c r="AK6" s="61" t="s">
        <v>11</v>
      </c>
      <c r="AL6" s="61"/>
      <c r="AM6" s="61"/>
      <c r="AN6" s="61"/>
      <c r="AO6" s="61" t="s">
        <v>12</v>
      </c>
      <c r="AP6" s="61"/>
      <c r="AQ6" s="61"/>
      <c r="AR6" s="61"/>
      <c r="AS6" s="61" t="s">
        <v>13</v>
      </c>
      <c r="AT6" s="61"/>
      <c r="AU6" s="61"/>
      <c r="AV6" s="61"/>
    </row>
    <row r="7" spans="1:51" x14ac:dyDescent="0.25">
      <c r="A7" s="64"/>
      <c r="B7" s="65"/>
      <c r="C7" s="65"/>
      <c r="D7" s="65"/>
      <c r="E7" s="65" t="s">
        <v>14</v>
      </c>
      <c r="F7" s="66"/>
      <c r="G7" s="66"/>
      <c r="H7" s="66"/>
      <c r="I7" s="65" t="s">
        <v>14</v>
      </c>
      <c r="J7" s="66"/>
      <c r="K7" s="66"/>
      <c r="L7" s="66"/>
      <c r="M7" s="65" t="s">
        <v>14</v>
      </c>
      <c r="N7" s="66"/>
      <c r="O7" s="66"/>
      <c r="P7" s="66"/>
      <c r="Q7" s="65" t="s">
        <v>14</v>
      </c>
      <c r="R7" s="66"/>
      <c r="S7" s="66"/>
      <c r="T7" s="66"/>
      <c r="U7" s="65" t="s">
        <v>14</v>
      </c>
      <c r="V7" s="66"/>
      <c r="W7" s="66"/>
      <c r="X7" s="66"/>
      <c r="Y7" s="65" t="s">
        <v>14</v>
      </c>
      <c r="Z7" s="66"/>
      <c r="AA7" s="66"/>
      <c r="AB7" s="66"/>
      <c r="AC7" s="65" t="s">
        <v>14</v>
      </c>
      <c r="AD7" s="66"/>
      <c r="AE7" s="66"/>
      <c r="AF7" s="66"/>
      <c r="AG7" s="65" t="s">
        <v>14</v>
      </c>
      <c r="AH7" s="66"/>
      <c r="AI7" s="66"/>
      <c r="AJ7" s="66"/>
      <c r="AK7" s="65" t="s">
        <v>14</v>
      </c>
      <c r="AL7" s="66"/>
      <c r="AM7" s="66"/>
      <c r="AN7" s="66"/>
      <c r="AO7" s="65" t="s">
        <v>14</v>
      </c>
      <c r="AP7" s="66"/>
      <c r="AQ7" s="66"/>
      <c r="AR7" s="66"/>
      <c r="AS7" s="65" t="s">
        <v>14</v>
      </c>
      <c r="AT7" s="66"/>
      <c r="AU7" s="66"/>
      <c r="AV7" s="66"/>
    </row>
    <row r="8" spans="1:51" s="7" customFormat="1" ht="31.5" x14ac:dyDescent="0.25">
      <c r="A8" s="64"/>
      <c r="B8" s="65"/>
      <c r="C8" s="65"/>
      <c r="D8" s="65"/>
      <c r="E8" s="65"/>
      <c r="F8" s="50" t="s">
        <v>15</v>
      </c>
      <c r="G8" s="50" t="s">
        <v>16</v>
      </c>
      <c r="H8" s="50" t="s">
        <v>17</v>
      </c>
      <c r="I8" s="65"/>
      <c r="J8" s="50" t="s">
        <v>15</v>
      </c>
      <c r="K8" s="50" t="s">
        <v>16</v>
      </c>
      <c r="L8" s="50" t="s">
        <v>17</v>
      </c>
      <c r="M8" s="65"/>
      <c r="N8" s="50" t="s">
        <v>15</v>
      </c>
      <c r="O8" s="50" t="s">
        <v>16</v>
      </c>
      <c r="P8" s="50" t="s">
        <v>17</v>
      </c>
      <c r="Q8" s="65"/>
      <c r="R8" s="50" t="s">
        <v>15</v>
      </c>
      <c r="S8" s="50" t="s">
        <v>16</v>
      </c>
      <c r="T8" s="50" t="s">
        <v>17</v>
      </c>
      <c r="U8" s="65"/>
      <c r="V8" s="50" t="s">
        <v>15</v>
      </c>
      <c r="W8" s="50" t="s">
        <v>16</v>
      </c>
      <c r="X8" s="50" t="s">
        <v>17</v>
      </c>
      <c r="Y8" s="65"/>
      <c r="Z8" s="50" t="s">
        <v>15</v>
      </c>
      <c r="AA8" s="50" t="s">
        <v>16</v>
      </c>
      <c r="AB8" s="50" t="s">
        <v>17</v>
      </c>
      <c r="AC8" s="65"/>
      <c r="AD8" s="50" t="s">
        <v>15</v>
      </c>
      <c r="AE8" s="50" t="s">
        <v>16</v>
      </c>
      <c r="AF8" s="50" t="s">
        <v>17</v>
      </c>
      <c r="AG8" s="65"/>
      <c r="AH8" s="50" t="s">
        <v>15</v>
      </c>
      <c r="AI8" s="50" t="s">
        <v>16</v>
      </c>
      <c r="AJ8" s="50" t="s">
        <v>17</v>
      </c>
      <c r="AK8" s="65"/>
      <c r="AL8" s="50" t="s">
        <v>15</v>
      </c>
      <c r="AM8" s="50" t="s">
        <v>16</v>
      </c>
      <c r="AN8" s="50" t="s">
        <v>17</v>
      </c>
      <c r="AO8" s="65"/>
      <c r="AP8" s="50" t="s">
        <v>15</v>
      </c>
      <c r="AQ8" s="50" t="s">
        <v>16</v>
      </c>
      <c r="AR8" s="50" t="s">
        <v>17</v>
      </c>
      <c r="AS8" s="65"/>
      <c r="AT8" s="50" t="s">
        <v>15</v>
      </c>
      <c r="AU8" s="50" t="s">
        <v>16</v>
      </c>
      <c r="AV8" s="50" t="s">
        <v>17</v>
      </c>
    </row>
    <row r="9" spans="1:51" s="7" customFormat="1" x14ac:dyDescent="0.25">
      <c r="A9" s="43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  <c r="G9" s="44">
        <v>7</v>
      </c>
      <c r="H9" s="44">
        <v>8</v>
      </c>
      <c r="I9" s="43" t="s">
        <v>50</v>
      </c>
      <c r="J9" s="44">
        <v>10</v>
      </c>
      <c r="K9" s="44">
        <v>11</v>
      </c>
      <c r="L9" s="44">
        <v>12</v>
      </c>
      <c r="M9" s="43" t="s">
        <v>51</v>
      </c>
      <c r="N9" s="44">
        <v>14</v>
      </c>
      <c r="O9" s="44">
        <v>15</v>
      </c>
      <c r="P9" s="43" t="s">
        <v>52</v>
      </c>
      <c r="Q9" s="44">
        <v>17</v>
      </c>
      <c r="R9" s="44">
        <v>18</v>
      </c>
      <c r="S9" s="44">
        <v>19</v>
      </c>
      <c r="T9" s="43" t="s">
        <v>53</v>
      </c>
      <c r="U9" s="44">
        <v>21</v>
      </c>
      <c r="V9" s="44">
        <v>22</v>
      </c>
      <c r="W9" s="43" t="s">
        <v>54</v>
      </c>
      <c r="X9" s="44">
        <v>24</v>
      </c>
      <c r="Y9" s="44">
        <v>25</v>
      </c>
      <c r="Z9" s="44">
        <v>26</v>
      </c>
      <c r="AA9" s="43" t="s">
        <v>55</v>
      </c>
      <c r="AB9" s="44">
        <v>28</v>
      </c>
      <c r="AC9" s="44">
        <v>29</v>
      </c>
      <c r="AD9" s="43" t="s">
        <v>56</v>
      </c>
      <c r="AE9" s="44">
        <v>31</v>
      </c>
      <c r="AF9" s="44">
        <v>32</v>
      </c>
      <c r="AG9" s="44">
        <v>33</v>
      </c>
      <c r="AH9" s="43" t="s">
        <v>57</v>
      </c>
      <c r="AI9" s="44">
        <v>35</v>
      </c>
      <c r="AJ9" s="44">
        <v>36</v>
      </c>
      <c r="AK9" s="44">
        <v>37</v>
      </c>
      <c r="AL9" s="44">
        <v>38</v>
      </c>
      <c r="AM9" s="44">
        <v>39</v>
      </c>
      <c r="AN9" s="44">
        <v>40</v>
      </c>
      <c r="AO9" s="44">
        <v>41</v>
      </c>
      <c r="AP9" s="44">
        <v>42</v>
      </c>
      <c r="AQ9" s="44">
        <v>43</v>
      </c>
      <c r="AR9" s="44">
        <v>44</v>
      </c>
      <c r="AS9" s="43" t="s">
        <v>58</v>
      </c>
      <c r="AT9" s="44">
        <v>46</v>
      </c>
      <c r="AU9" s="44">
        <v>47</v>
      </c>
      <c r="AV9" s="44">
        <v>48</v>
      </c>
    </row>
    <row r="10" spans="1:51" s="8" customFormat="1" x14ac:dyDescent="0.25">
      <c r="A10" s="49"/>
      <c r="B10" s="78" t="s">
        <v>26</v>
      </c>
      <c r="C10" s="78"/>
      <c r="D10" s="78"/>
      <c r="E10" s="22">
        <f t="shared" ref="E10:AV10" si="0">E11+E17+E53+E57</f>
        <v>397686.1</v>
      </c>
      <c r="F10" s="22">
        <f t="shared" si="0"/>
        <v>0</v>
      </c>
      <c r="G10" s="22">
        <f>K10+O10+S10+W10+AA10+AE10+AI10+AM10+AQ10+AU10</f>
        <v>397686.10000000003</v>
      </c>
      <c r="H10" s="22">
        <f t="shared" si="0"/>
        <v>0</v>
      </c>
      <c r="I10" s="22">
        <f t="shared" si="0"/>
        <v>36031.300000000003</v>
      </c>
      <c r="J10" s="22">
        <f t="shared" si="0"/>
        <v>0</v>
      </c>
      <c r="K10" s="22">
        <f t="shared" si="0"/>
        <v>36031.300000000003</v>
      </c>
      <c r="L10" s="22">
        <f t="shared" si="0"/>
        <v>0</v>
      </c>
      <c r="M10" s="22">
        <f t="shared" si="0"/>
        <v>28751.1</v>
      </c>
      <c r="N10" s="22">
        <f t="shared" si="0"/>
        <v>0</v>
      </c>
      <c r="O10" s="22">
        <f t="shared" si="0"/>
        <v>28751.1</v>
      </c>
      <c r="P10" s="22">
        <f t="shared" si="0"/>
        <v>0</v>
      </c>
      <c r="Q10" s="22">
        <f t="shared" si="0"/>
        <v>128442.3</v>
      </c>
      <c r="R10" s="22">
        <f t="shared" si="0"/>
        <v>0</v>
      </c>
      <c r="S10" s="22">
        <f t="shared" si="0"/>
        <v>128442.3</v>
      </c>
      <c r="T10" s="22">
        <f t="shared" si="0"/>
        <v>0</v>
      </c>
      <c r="U10" s="22">
        <f t="shared" si="0"/>
        <v>69756.600000000006</v>
      </c>
      <c r="V10" s="22">
        <f t="shared" si="0"/>
        <v>0</v>
      </c>
      <c r="W10" s="22">
        <f t="shared" si="0"/>
        <v>69756.600000000006</v>
      </c>
      <c r="X10" s="22">
        <f t="shared" si="0"/>
        <v>0</v>
      </c>
      <c r="Y10" s="22">
        <f t="shared" si="0"/>
        <v>54704.800000000003</v>
      </c>
      <c r="Z10" s="22">
        <f t="shared" si="0"/>
        <v>0</v>
      </c>
      <c r="AA10" s="22">
        <f t="shared" si="0"/>
        <v>54704.800000000003</v>
      </c>
      <c r="AB10" s="22">
        <f t="shared" si="0"/>
        <v>0</v>
      </c>
      <c r="AC10" s="22">
        <f t="shared" si="0"/>
        <v>40000</v>
      </c>
      <c r="AD10" s="22">
        <f t="shared" si="0"/>
        <v>0</v>
      </c>
      <c r="AE10" s="22">
        <f t="shared" si="0"/>
        <v>40000</v>
      </c>
      <c r="AF10" s="22">
        <f t="shared" si="0"/>
        <v>0</v>
      </c>
      <c r="AG10" s="22">
        <f t="shared" si="0"/>
        <v>40000</v>
      </c>
      <c r="AH10" s="22">
        <f t="shared" si="0"/>
        <v>0</v>
      </c>
      <c r="AI10" s="22">
        <f t="shared" si="0"/>
        <v>40000</v>
      </c>
      <c r="AJ10" s="22">
        <f t="shared" si="0"/>
        <v>0</v>
      </c>
      <c r="AK10" s="22">
        <f t="shared" si="0"/>
        <v>0</v>
      </c>
      <c r="AL10" s="22">
        <f t="shared" si="0"/>
        <v>0</v>
      </c>
      <c r="AM10" s="22">
        <f t="shared" si="0"/>
        <v>0</v>
      </c>
      <c r="AN10" s="22">
        <f t="shared" si="0"/>
        <v>0</v>
      </c>
      <c r="AO10" s="22">
        <f t="shared" si="0"/>
        <v>0</v>
      </c>
      <c r="AP10" s="22">
        <f t="shared" si="0"/>
        <v>0</v>
      </c>
      <c r="AQ10" s="22">
        <f t="shared" si="0"/>
        <v>0</v>
      </c>
      <c r="AR10" s="22">
        <f t="shared" si="0"/>
        <v>0</v>
      </c>
      <c r="AS10" s="22">
        <f t="shared" si="0"/>
        <v>0</v>
      </c>
      <c r="AT10" s="22">
        <f t="shared" si="0"/>
        <v>0</v>
      </c>
      <c r="AU10" s="22">
        <f t="shared" si="0"/>
        <v>0</v>
      </c>
      <c r="AV10" s="22">
        <f t="shared" si="0"/>
        <v>0</v>
      </c>
    </row>
    <row r="11" spans="1:51" s="8" customFormat="1" x14ac:dyDescent="0.25">
      <c r="A11" s="49" t="s">
        <v>18</v>
      </c>
      <c r="B11" s="70" t="s">
        <v>121</v>
      </c>
      <c r="C11" s="71"/>
      <c r="D11" s="72"/>
      <c r="E11" s="22">
        <f>SUM(E12:E16)</f>
        <v>237761.8</v>
      </c>
      <c r="F11" s="22">
        <f>SUM(F12:F15)</f>
        <v>0</v>
      </c>
      <c r="G11" s="22">
        <f>K11+O11+S11+W11+AA11+AE11+AI11+AM11+AQ11+AU11</f>
        <v>237761.8</v>
      </c>
      <c r="H11" s="22">
        <f t="shared" ref="H11:AV12" si="1">SUM(H12:H12)</f>
        <v>0</v>
      </c>
      <c r="I11" s="22">
        <f>SUM(I12:I13)</f>
        <v>0</v>
      </c>
      <c r="J11" s="22">
        <f t="shared" si="1"/>
        <v>0</v>
      </c>
      <c r="K11" s="22">
        <f t="shared" si="1"/>
        <v>0</v>
      </c>
      <c r="L11" s="22">
        <f t="shared" si="1"/>
        <v>0</v>
      </c>
      <c r="M11" s="22">
        <f t="shared" si="1"/>
        <v>0</v>
      </c>
      <c r="N11" s="22">
        <f t="shared" si="1"/>
        <v>0</v>
      </c>
      <c r="O11" s="22">
        <f t="shared" si="1"/>
        <v>0</v>
      </c>
      <c r="P11" s="22">
        <f t="shared" si="1"/>
        <v>0</v>
      </c>
      <c r="Q11" s="22">
        <f>SUM(Q12:Q13)</f>
        <v>100000</v>
      </c>
      <c r="R11" s="22">
        <f t="shared" si="1"/>
        <v>0</v>
      </c>
      <c r="S11" s="22">
        <f>SUM(S12:S13)</f>
        <v>100000</v>
      </c>
      <c r="T11" s="22">
        <f t="shared" ref="T11:X11" si="2">SUM(T12:T13)</f>
        <v>0</v>
      </c>
      <c r="U11" s="22">
        <f>SUM(U12:U16)</f>
        <v>17761.800000000003</v>
      </c>
      <c r="V11" s="22">
        <f t="shared" si="2"/>
        <v>0</v>
      </c>
      <c r="W11" s="22">
        <f>SUM(W12:W16)</f>
        <v>17761.800000000003</v>
      </c>
      <c r="X11" s="22">
        <f t="shared" si="2"/>
        <v>0</v>
      </c>
      <c r="Y11" s="22">
        <f t="shared" si="1"/>
        <v>40000</v>
      </c>
      <c r="Z11" s="22">
        <f t="shared" si="1"/>
        <v>0</v>
      </c>
      <c r="AA11" s="22">
        <f t="shared" si="1"/>
        <v>40000</v>
      </c>
      <c r="AB11" s="22">
        <f t="shared" si="1"/>
        <v>0</v>
      </c>
      <c r="AC11" s="22">
        <f t="shared" si="1"/>
        <v>40000</v>
      </c>
      <c r="AD11" s="22">
        <f t="shared" si="1"/>
        <v>0</v>
      </c>
      <c r="AE11" s="22">
        <f t="shared" si="1"/>
        <v>40000</v>
      </c>
      <c r="AF11" s="22">
        <f t="shared" si="1"/>
        <v>0</v>
      </c>
      <c r="AG11" s="22">
        <f t="shared" si="1"/>
        <v>40000</v>
      </c>
      <c r="AH11" s="22">
        <f t="shared" si="1"/>
        <v>0</v>
      </c>
      <c r="AI11" s="22">
        <f t="shared" si="1"/>
        <v>40000</v>
      </c>
      <c r="AJ11" s="22">
        <f t="shared" si="1"/>
        <v>0</v>
      </c>
      <c r="AK11" s="22">
        <f t="shared" si="1"/>
        <v>0</v>
      </c>
      <c r="AL11" s="22">
        <f t="shared" si="1"/>
        <v>0</v>
      </c>
      <c r="AM11" s="22">
        <f t="shared" si="1"/>
        <v>0</v>
      </c>
      <c r="AN11" s="22">
        <f t="shared" si="1"/>
        <v>0</v>
      </c>
      <c r="AO11" s="22">
        <f t="shared" si="1"/>
        <v>0</v>
      </c>
      <c r="AP11" s="22">
        <f t="shared" si="1"/>
        <v>0</v>
      </c>
      <c r="AQ11" s="22">
        <f t="shared" si="1"/>
        <v>0</v>
      </c>
      <c r="AR11" s="22">
        <f t="shared" si="1"/>
        <v>0</v>
      </c>
      <c r="AS11" s="22">
        <f t="shared" si="1"/>
        <v>0</v>
      </c>
      <c r="AT11" s="22">
        <f t="shared" si="1"/>
        <v>0</v>
      </c>
      <c r="AU11" s="22">
        <f t="shared" si="1"/>
        <v>0</v>
      </c>
      <c r="AV11" s="22">
        <f t="shared" si="1"/>
        <v>0</v>
      </c>
    </row>
    <row r="12" spans="1:51" ht="31.5" customHeight="1" x14ac:dyDescent="0.25">
      <c r="A12" s="9" t="s">
        <v>25</v>
      </c>
      <c r="B12" s="15" t="s">
        <v>134</v>
      </c>
      <c r="C12" s="14" t="s">
        <v>19</v>
      </c>
      <c r="D12" s="14" t="s">
        <v>19</v>
      </c>
      <c r="E12" s="24">
        <f>I12+M12+Q12+U12+Y12+AC12+AG12+AK12+AO12+AS12</f>
        <v>159624.20000000001</v>
      </c>
      <c r="F12" s="24">
        <f>J12+N12+R12+V12+Z12+AD12+AH12+AL12+AP12+AT12</f>
        <v>0</v>
      </c>
      <c r="G12" s="24">
        <f>M12+Q12+U12+Y12+AC12+AI12+AM12+AQ12+AU12</f>
        <v>159624.20000000001</v>
      </c>
      <c r="H12" s="24">
        <f>L12+P12+T12+X12+AB12+AF12+AJ12+AN12+AR12+AV12</f>
        <v>0</v>
      </c>
      <c r="I12" s="24">
        <f>SUM(J12:L12)</f>
        <v>0</v>
      </c>
      <c r="J12" s="24">
        <f t="shared" si="1"/>
        <v>0</v>
      </c>
      <c r="K12" s="24">
        <v>0</v>
      </c>
      <c r="L12" s="24">
        <v>0</v>
      </c>
      <c r="M12" s="23">
        <f>O12</f>
        <v>0</v>
      </c>
      <c r="N12" s="24">
        <v>0</v>
      </c>
      <c r="O12" s="24">
        <f>50000-50000</f>
        <v>0</v>
      </c>
      <c r="P12" s="24">
        <v>0</v>
      </c>
      <c r="Q12" s="23">
        <f>S12</f>
        <v>39624.199999999997</v>
      </c>
      <c r="R12" s="24">
        <v>0</v>
      </c>
      <c r="S12" s="24">
        <f>50000+50000-60375.8</f>
        <v>39624.199999999997</v>
      </c>
      <c r="T12" s="24">
        <v>0</v>
      </c>
      <c r="U12" s="23">
        <v>0</v>
      </c>
      <c r="V12" s="24">
        <v>0</v>
      </c>
      <c r="W12" s="24">
        <v>0</v>
      </c>
      <c r="X12" s="24">
        <v>0</v>
      </c>
      <c r="Y12" s="23">
        <f>AA12</f>
        <v>40000</v>
      </c>
      <c r="Z12" s="24">
        <v>0</v>
      </c>
      <c r="AA12" s="25">
        <v>40000</v>
      </c>
      <c r="AB12" s="25">
        <v>0</v>
      </c>
      <c r="AC12" s="37">
        <f>AE12</f>
        <v>40000</v>
      </c>
      <c r="AD12" s="25">
        <v>0</v>
      </c>
      <c r="AE12" s="25">
        <v>40000</v>
      </c>
      <c r="AF12" s="24">
        <v>0</v>
      </c>
      <c r="AG12" s="23">
        <f>AI12</f>
        <v>40000</v>
      </c>
      <c r="AH12" s="24">
        <v>0</v>
      </c>
      <c r="AI12" s="24">
        <v>40000</v>
      </c>
      <c r="AJ12" s="24">
        <v>0</v>
      </c>
      <c r="AK12" s="23">
        <f>AM12</f>
        <v>0</v>
      </c>
      <c r="AL12" s="24">
        <v>0</v>
      </c>
      <c r="AM12" s="24">
        <v>0</v>
      </c>
      <c r="AN12" s="24">
        <v>0</v>
      </c>
      <c r="AO12" s="23">
        <f>AQ12</f>
        <v>0</v>
      </c>
      <c r="AP12" s="24">
        <v>0</v>
      </c>
      <c r="AQ12" s="24">
        <v>0</v>
      </c>
      <c r="AR12" s="24">
        <v>0</v>
      </c>
      <c r="AS12" s="23">
        <f>AU12</f>
        <v>0</v>
      </c>
      <c r="AT12" s="24">
        <v>0</v>
      </c>
      <c r="AU12" s="24">
        <v>0</v>
      </c>
      <c r="AV12" s="24">
        <v>0</v>
      </c>
    </row>
    <row r="13" spans="1:51" ht="47.25" x14ac:dyDescent="0.25">
      <c r="A13" s="9" t="s">
        <v>83</v>
      </c>
      <c r="B13" s="15" t="s">
        <v>75</v>
      </c>
      <c r="C13" s="14" t="s">
        <v>19</v>
      </c>
      <c r="D13" s="14" t="s">
        <v>41</v>
      </c>
      <c r="E13" s="24">
        <f>I13+M13+Q13+U13+Y13+AC13+AG13+AK13+AO13+AS13</f>
        <v>60375.8</v>
      </c>
      <c r="F13" s="24">
        <f>J13+N13+R13+V13+Z13+AD13+AH13+AL13+AP13+AT13</f>
        <v>0</v>
      </c>
      <c r="G13" s="24">
        <f>M13+Q13+U13+Y13</f>
        <v>60375.8</v>
      </c>
      <c r="H13" s="24">
        <v>0</v>
      </c>
      <c r="I13" s="24">
        <f>SUM(J13:L13)</f>
        <v>0</v>
      </c>
      <c r="J13" s="24">
        <f>SUM(J17:J17)</f>
        <v>0</v>
      </c>
      <c r="K13" s="24">
        <v>0</v>
      </c>
      <c r="L13" s="24">
        <v>0</v>
      </c>
      <c r="M13" s="23">
        <f>O13</f>
        <v>0</v>
      </c>
      <c r="N13" s="24">
        <v>0</v>
      </c>
      <c r="O13" s="24">
        <f>50000-50000</f>
        <v>0</v>
      </c>
      <c r="P13" s="24">
        <v>0</v>
      </c>
      <c r="Q13" s="23">
        <f>S13</f>
        <v>60375.8</v>
      </c>
      <c r="R13" s="24">
        <v>0</v>
      </c>
      <c r="S13" s="24">
        <v>60375.8</v>
      </c>
      <c r="T13" s="24">
        <v>0</v>
      </c>
      <c r="U13" s="23">
        <v>0</v>
      </c>
      <c r="V13" s="24">
        <v>0</v>
      </c>
      <c r="W13" s="24">
        <v>0</v>
      </c>
      <c r="X13" s="24">
        <v>0</v>
      </c>
      <c r="Y13" s="23">
        <v>0</v>
      </c>
      <c r="Z13" s="24">
        <v>0</v>
      </c>
      <c r="AA13" s="24">
        <v>0</v>
      </c>
      <c r="AB13" s="24">
        <v>0</v>
      </c>
      <c r="AC13" s="23">
        <f>AE13</f>
        <v>0</v>
      </c>
      <c r="AD13" s="24">
        <v>0</v>
      </c>
      <c r="AE13" s="24">
        <v>0</v>
      </c>
      <c r="AF13" s="24">
        <v>0</v>
      </c>
      <c r="AG13" s="23">
        <f>AI13</f>
        <v>0</v>
      </c>
      <c r="AH13" s="24">
        <v>0</v>
      </c>
      <c r="AI13" s="24">
        <v>0</v>
      </c>
      <c r="AJ13" s="24">
        <v>0</v>
      </c>
      <c r="AK13" s="23">
        <f>AM13</f>
        <v>0</v>
      </c>
      <c r="AL13" s="24">
        <v>0</v>
      </c>
      <c r="AM13" s="24">
        <v>0</v>
      </c>
      <c r="AN13" s="24">
        <v>0</v>
      </c>
      <c r="AO13" s="23">
        <f>AQ13</f>
        <v>0</v>
      </c>
      <c r="AP13" s="24">
        <v>0</v>
      </c>
      <c r="AQ13" s="24">
        <v>0</v>
      </c>
      <c r="AR13" s="24">
        <v>0</v>
      </c>
      <c r="AS13" s="23">
        <f>AU13</f>
        <v>0</v>
      </c>
      <c r="AT13" s="24">
        <v>0</v>
      </c>
      <c r="AU13" s="24">
        <v>0</v>
      </c>
      <c r="AV13" s="24">
        <v>0</v>
      </c>
    </row>
    <row r="14" spans="1:51" ht="47.25" x14ac:dyDescent="0.25">
      <c r="A14" s="9" t="s">
        <v>84</v>
      </c>
      <c r="B14" s="15" t="s">
        <v>82</v>
      </c>
      <c r="C14" s="14" t="s">
        <v>19</v>
      </c>
      <c r="D14" s="14" t="s">
        <v>41</v>
      </c>
      <c r="E14" s="24">
        <f>I14+M14+Q14+U14+Y14+AC14+AG14+AK14+AO14+AS14</f>
        <v>14494</v>
      </c>
      <c r="F14" s="24">
        <v>0</v>
      </c>
      <c r="G14" s="24">
        <f>W14</f>
        <v>14494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4">
        <v>0</v>
      </c>
      <c r="P14" s="24">
        <v>0</v>
      </c>
      <c r="Q14" s="23">
        <v>0</v>
      </c>
      <c r="R14" s="24">
        <v>0</v>
      </c>
      <c r="S14" s="24">
        <v>0</v>
      </c>
      <c r="T14" s="24">
        <v>0</v>
      </c>
      <c r="U14" s="23">
        <f>W14</f>
        <v>14494</v>
      </c>
      <c r="V14" s="24">
        <v>0</v>
      </c>
      <c r="W14" s="24">
        <v>14494</v>
      </c>
      <c r="X14" s="24">
        <v>0</v>
      </c>
      <c r="Y14" s="23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</row>
    <row r="15" spans="1:51" ht="31.5" x14ac:dyDescent="0.25">
      <c r="A15" s="9" t="s">
        <v>120</v>
      </c>
      <c r="B15" s="15" t="s">
        <v>119</v>
      </c>
      <c r="C15" s="14" t="s">
        <v>19</v>
      </c>
      <c r="D15" s="14" t="s">
        <v>29</v>
      </c>
      <c r="E15" s="24">
        <f>I15+M15+Q15+U15+Y15+AC15+AG15+AK15+AO15+AS15</f>
        <v>2399.4</v>
      </c>
      <c r="F15" s="24">
        <v>0</v>
      </c>
      <c r="G15" s="24">
        <f>W15</f>
        <v>2399.4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3">
        <v>0</v>
      </c>
      <c r="N15" s="24">
        <v>0</v>
      </c>
      <c r="O15" s="24">
        <v>0</v>
      </c>
      <c r="P15" s="24">
        <v>0</v>
      </c>
      <c r="Q15" s="23">
        <v>0</v>
      </c>
      <c r="R15" s="24">
        <v>0</v>
      </c>
      <c r="S15" s="24">
        <v>0</v>
      </c>
      <c r="T15" s="24">
        <v>0</v>
      </c>
      <c r="U15" s="23">
        <f>W15</f>
        <v>2399.4</v>
      </c>
      <c r="V15" s="24">
        <v>0</v>
      </c>
      <c r="W15" s="25">
        <v>2399.4</v>
      </c>
      <c r="X15" s="24">
        <v>0</v>
      </c>
      <c r="Y15" s="23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</row>
    <row r="16" spans="1:51" ht="31.5" x14ac:dyDescent="0.25">
      <c r="A16" s="9" t="s">
        <v>124</v>
      </c>
      <c r="B16" s="15" t="s">
        <v>125</v>
      </c>
      <c r="C16" s="14" t="s">
        <v>19</v>
      </c>
      <c r="D16" s="14" t="s">
        <v>41</v>
      </c>
      <c r="E16" s="24">
        <f>I16+M16+Q16+U16+Y16+AC16+AG16+AK16+AO16+AS16</f>
        <v>868.4</v>
      </c>
      <c r="F16" s="24">
        <v>0</v>
      </c>
      <c r="G16" s="24">
        <f>W16</f>
        <v>868.4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3">
        <v>0</v>
      </c>
      <c r="N16" s="24">
        <v>0</v>
      </c>
      <c r="O16" s="24">
        <v>0</v>
      </c>
      <c r="P16" s="24">
        <v>0</v>
      </c>
      <c r="Q16" s="23">
        <v>0</v>
      </c>
      <c r="R16" s="24">
        <v>0</v>
      </c>
      <c r="S16" s="24">
        <v>0</v>
      </c>
      <c r="T16" s="24">
        <v>0</v>
      </c>
      <c r="U16" s="23">
        <f>W16</f>
        <v>868.4</v>
      </c>
      <c r="V16" s="24">
        <v>0</v>
      </c>
      <c r="W16" s="24">
        <v>868.4</v>
      </c>
      <c r="X16" s="24">
        <v>0</v>
      </c>
      <c r="Y16" s="23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</row>
    <row r="17" spans="1:48" s="8" customFormat="1" x14ac:dyDescent="0.25">
      <c r="A17" s="49" t="s">
        <v>31</v>
      </c>
      <c r="B17" s="70" t="s">
        <v>85</v>
      </c>
      <c r="C17" s="71"/>
      <c r="D17" s="72"/>
      <c r="E17" s="22">
        <f>E18+E22+E29+E47</f>
        <v>104714.70000000001</v>
      </c>
      <c r="F17" s="22">
        <f>F18+F22+F29+F47</f>
        <v>0</v>
      </c>
      <c r="G17" s="22">
        <f>G18+G22+G29+G47</f>
        <v>104714.70000000001</v>
      </c>
      <c r="H17" s="22">
        <f>SUM(H59:H60)</f>
        <v>0</v>
      </c>
      <c r="I17" s="22">
        <f>I18+I22+I29+I47</f>
        <v>24636.5</v>
      </c>
      <c r="J17" s="22">
        <f>SUM(J59:J60)</f>
        <v>0</v>
      </c>
      <c r="K17" s="22">
        <f>K18+K22+K29+K47</f>
        <v>24636.5</v>
      </c>
      <c r="L17" s="22">
        <f>SUM(L59:L60)</f>
        <v>0</v>
      </c>
      <c r="M17" s="22">
        <f t="shared" ref="M17:AV17" si="3">M18+M22+M29+M47</f>
        <v>20397.699999999997</v>
      </c>
      <c r="N17" s="22">
        <f t="shared" si="3"/>
        <v>0</v>
      </c>
      <c r="O17" s="22">
        <f t="shared" si="3"/>
        <v>20397.699999999997</v>
      </c>
      <c r="P17" s="22">
        <f t="shared" si="3"/>
        <v>0</v>
      </c>
      <c r="Q17" s="22">
        <f t="shared" si="3"/>
        <v>19179.000000000004</v>
      </c>
      <c r="R17" s="22">
        <f t="shared" si="3"/>
        <v>0</v>
      </c>
      <c r="S17" s="22">
        <f t="shared" si="3"/>
        <v>19179.000000000004</v>
      </c>
      <c r="T17" s="22">
        <f t="shared" si="3"/>
        <v>0</v>
      </c>
      <c r="U17" s="22">
        <f t="shared" si="3"/>
        <v>25796.699999999997</v>
      </c>
      <c r="V17" s="22">
        <f t="shared" si="3"/>
        <v>0</v>
      </c>
      <c r="W17" s="22">
        <f t="shared" si="3"/>
        <v>25796.699999999997</v>
      </c>
      <c r="X17" s="22">
        <f t="shared" si="3"/>
        <v>0</v>
      </c>
      <c r="Y17" s="22">
        <f t="shared" si="3"/>
        <v>14704.8</v>
      </c>
      <c r="Z17" s="22">
        <f t="shared" si="3"/>
        <v>0</v>
      </c>
      <c r="AA17" s="22">
        <f t="shared" si="3"/>
        <v>14704.8</v>
      </c>
      <c r="AB17" s="22">
        <f t="shared" si="3"/>
        <v>0</v>
      </c>
      <c r="AC17" s="22">
        <f t="shared" si="3"/>
        <v>0</v>
      </c>
      <c r="AD17" s="22">
        <f t="shared" si="3"/>
        <v>0</v>
      </c>
      <c r="AE17" s="22">
        <f t="shared" si="3"/>
        <v>0</v>
      </c>
      <c r="AF17" s="22">
        <f t="shared" si="3"/>
        <v>0</v>
      </c>
      <c r="AG17" s="22">
        <f t="shared" si="3"/>
        <v>0</v>
      </c>
      <c r="AH17" s="22">
        <f t="shared" si="3"/>
        <v>0</v>
      </c>
      <c r="AI17" s="22">
        <f t="shared" si="3"/>
        <v>0</v>
      </c>
      <c r="AJ17" s="22">
        <f t="shared" si="3"/>
        <v>0</v>
      </c>
      <c r="AK17" s="22">
        <f t="shared" si="3"/>
        <v>0</v>
      </c>
      <c r="AL17" s="22">
        <f t="shared" si="3"/>
        <v>0</v>
      </c>
      <c r="AM17" s="22">
        <f t="shared" si="3"/>
        <v>0</v>
      </c>
      <c r="AN17" s="22">
        <f t="shared" si="3"/>
        <v>0</v>
      </c>
      <c r="AO17" s="22">
        <f t="shared" si="3"/>
        <v>0</v>
      </c>
      <c r="AP17" s="22">
        <f t="shared" si="3"/>
        <v>0</v>
      </c>
      <c r="AQ17" s="22">
        <f t="shared" si="3"/>
        <v>0</v>
      </c>
      <c r="AR17" s="22">
        <f t="shared" si="3"/>
        <v>0</v>
      </c>
      <c r="AS17" s="22">
        <f t="shared" si="3"/>
        <v>0</v>
      </c>
      <c r="AT17" s="22">
        <f t="shared" si="3"/>
        <v>0</v>
      </c>
      <c r="AU17" s="22">
        <f t="shared" si="3"/>
        <v>0</v>
      </c>
      <c r="AV17" s="22">
        <f t="shared" si="3"/>
        <v>0</v>
      </c>
    </row>
    <row r="18" spans="1:48" s="8" customFormat="1" x14ac:dyDescent="0.25">
      <c r="A18" s="49" t="s">
        <v>86</v>
      </c>
      <c r="B18" s="70" t="s">
        <v>33</v>
      </c>
      <c r="C18" s="71"/>
      <c r="D18" s="72"/>
      <c r="E18" s="22">
        <f>SUM(E19:E21)</f>
        <v>44970.9</v>
      </c>
      <c r="F18" s="22">
        <f>SUM(F60:F60)</f>
        <v>0</v>
      </c>
      <c r="G18" s="22">
        <f>SUM(G19:G21)</f>
        <v>44970.9</v>
      </c>
      <c r="H18" s="22">
        <f>SUM(H60:H60)</f>
        <v>0</v>
      </c>
      <c r="I18" s="22">
        <f>SUM(I19:I21)</f>
        <v>11752.8</v>
      </c>
      <c r="J18" s="22">
        <f>SUM(J60:J60)</f>
        <v>0</v>
      </c>
      <c r="K18" s="22">
        <f>SUM(K19:K21)</f>
        <v>11752.8</v>
      </c>
      <c r="L18" s="22">
        <f>SUM(L60:L60)</f>
        <v>0</v>
      </c>
      <c r="M18" s="22">
        <f>SUM(M19:M21)</f>
        <v>9742</v>
      </c>
      <c r="N18" s="22">
        <f>SUM(N60:N60)</f>
        <v>0</v>
      </c>
      <c r="O18" s="22">
        <f>SUM(O19:O21)</f>
        <v>9742</v>
      </c>
      <c r="P18" s="22">
        <f>SUM(P60:P60)</f>
        <v>0</v>
      </c>
      <c r="Q18" s="22">
        <f t="shared" ref="Q18:R18" si="4">Q19+Q20+Q21</f>
        <v>7296.6</v>
      </c>
      <c r="R18" s="22">
        <f t="shared" si="4"/>
        <v>0</v>
      </c>
      <c r="S18" s="22">
        <f>S19+S20+S21</f>
        <v>7296.6</v>
      </c>
      <c r="T18" s="22">
        <f t="shared" ref="T18:X18" si="5">T19+T20+T21</f>
        <v>0</v>
      </c>
      <c r="U18" s="22">
        <f t="shared" si="5"/>
        <v>7009.6999999999989</v>
      </c>
      <c r="V18" s="22">
        <f t="shared" si="5"/>
        <v>0</v>
      </c>
      <c r="W18" s="22">
        <f>W19+W20+W21</f>
        <v>7009.6999999999989</v>
      </c>
      <c r="X18" s="22">
        <f t="shared" si="5"/>
        <v>0</v>
      </c>
      <c r="Y18" s="22">
        <f>SUM(Y19:Y21)</f>
        <v>9169.7999999999993</v>
      </c>
      <c r="Z18" s="22">
        <f t="shared" ref="Z18:AB18" si="6">SUM(Z19:Z21)</f>
        <v>0</v>
      </c>
      <c r="AA18" s="22">
        <f t="shared" si="6"/>
        <v>9169.7999999999993</v>
      </c>
      <c r="AB18" s="22">
        <f t="shared" si="6"/>
        <v>0</v>
      </c>
      <c r="AC18" s="22">
        <f t="shared" ref="AC18:AV18" si="7">SUM(AC60:AC60)</f>
        <v>0</v>
      </c>
      <c r="AD18" s="22">
        <f t="shared" si="7"/>
        <v>0</v>
      </c>
      <c r="AE18" s="22">
        <f t="shared" si="7"/>
        <v>0</v>
      </c>
      <c r="AF18" s="22">
        <f t="shared" si="7"/>
        <v>0</v>
      </c>
      <c r="AG18" s="22">
        <f t="shared" si="7"/>
        <v>0</v>
      </c>
      <c r="AH18" s="22">
        <f t="shared" si="7"/>
        <v>0</v>
      </c>
      <c r="AI18" s="22">
        <f t="shared" si="7"/>
        <v>0</v>
      </c>
      <c r="AJ18" s="22">
        <f t="shared" si="7"/>
        <v>0</v>
      </c>
      <c r="AK18" s="22">
        <f t="shared" si="7"/>
        <v>0</v>
      </c>
      <c r="AL18" s="22">
        <f t="shared" si="7"/>
        <v>0</v>
      </c>
      <c r="AM18" s="22">
        <f t="shared" si="7"/>
        <v>0</v>
      </c>
      <c r="AN18" s="22">
        <f t="shared" si="7"/>
        <v>0</v>
      </c>
      <c r="AO18" s="22">
        <f t="shared" si="7"/>
        <v>0</v>
      </c>
      <c r="AP18" s="22">
        <f t="shared" si="7"/>
        <v>0</v>
      </c>
      <c r="AQ18" s="22">
        <f t="shared" si="7"/>
        <v>0</v>
      </c>
      <c r="AR18" s="22">
        <f t="shared" si="7"/>
        <v>0</v>
      </c>
      <c r="AS18" s="22">
        <f t="shared" si="7"/>
        <v>0</v>
      </c>
      <c r="AT18" s="22">
        <f t="shared" si="7"/>
        <v>0</v>
      </c>
      <c r="AU18" s="22">
        <f t="shared" si="7"/>
        <v>0</v>
      </c>
      <c r="AV18" s="22">
        <f t="shared" si="7"/>
        <v>0</v>
      </c>
    </row>
    <row r="19" spans="1:48" ht="31.5" x14ac:dyDescent="0.25">
      <c r="A19" s="9" t="s">
        <v>87</v>
      </c>
      <c r="B19" s="15" t="s">
        <v>68</v>
      </c>
      <c r="C19" s="14" t="s">
        <v>19</v>
      </c>
      <c r="D19" s="14" t="s">
        <v>41</v>
      </c>
      <c r="E19" s="25">
        <f>SUM(F19:H19)</f>
        <v>24975.4</v>
      </c>
      <c r="F19" s="24">
        <f t="shared" ref="F19:H21" si="8">J19+N19+R19+V19+Z19+AD19+AH19+AL19+AP19+AT19</f>
        <v>0</v>
      </c>
      <c r="G19" s="24">
        <f>K19+O19+S19+W19+AA19+AE19+AI19+AM19+AQ19+AU19</f>
        <v>24975.4</v>
      </c>
      <c r="H19" s="24">
        <f t="shared" si="8"/>
        <v>0</v>
      </c>
      <c r="I19" s="23">
        <f>K19</f>
        <v>8625</v>
      </c>
      <c r="J19" s="24">
        <v>0</v>
      </c>
      <c r="K19" s="24">
        <f>5891.4+3319.5-585.9</f>
        <v>8625</v>
      </c>
      <c r="L19" s="24">
        <v>0</v>
      </c>
      <c r="M19" s="23">
        <f>O19</f>
        <v>5807</v>
      </c>
      <c r="N19" s="24">
        <v>0</v>
      </c>
      <c r="O19" s="24">
        <f>6424.1-617.1</f>
        <v>5807</v>
      </c>
      <c r="P19" s="24">
        <v>0</v>
      </c>
      <c r="Q19" s="23">
        <f>S19</f>
        <v>3210</v>
      </c>
      <c r="R19" s="24">
        <v>0</v>
      </c>
      <c r="S19" s="24">
        <f>6328-3118</f>
        <v>3210</v>
      </c>
      <c r="T19" s="24">
        <v>0</v>
      </c>
      <c r="U19" s="23">
        <f>W19</f>
        <v>2960.2</v>
      </c>
      <c r="V19" s="24">
        <v>0</v>
      </c>
      <c r="W19" s="24">
        <v>2960.2</v>
      </c>
      <c r="X19" s="24">
        <v>0</v>
      </c>
      <c r="Y19" s="23">
        <f>AA19</f>
        <v>4373.2</v>
      </c>
      <c r="Z19" s="24">
        <v>0</v>
      </c>
      <c r="AA19" s="24">
        <v>4373.2</v>
      </c>
      <c r="AB19" s="24">
        <v>0</v>
      </c>
      <c r="AC19" s="23">
        <f>AE19</f>
        <v>0</v>
      </c>
      <c r="AD19" s="24">
        <v>0</v>
      </c>
      <c r="AE19" s="24">
        <v>0</v>
      </c>
      <c r="AF19" s="24">
        <v>0</v>
      </c>
      <c r="AG19" s="23">
        <f>AI19</f>
        <v>0</v>
      </c>
      <c r="AH19" s="24">
        <v>0</v>
      </c>
      <c r="AI19" s="24">
        <v>0</v>
      </c>
      <c r="AJ19" s="24">
        <v>0</v>
      </c>
      <c r="AK19" s="23">
        <f>AM19</f>
        <v>0</v>
      </c>
      <c r="AL19" s="24">
        <v>0</v>
      </c>
      <c r="AM19" s="24">
        <v>0</v>
      </c>
      <c r="AN19" s="24">
        <v>0</v>
      </c>
      <c r="AO19" s="23">
        <f>AQ19</f>
        <v>0</v>
      </c>
      <c r="AP19" s="24">
        <v>0</v>
      </c>
      <c r="AQ19" s="24">
        <v>0</v>
      </c>
      <c r="AR19" s="24">
        <v>0</v>
      </c>
      <c r="AS19" s="23">
        <f>AU19</f>
        <v>0</v>
      </c>
      <c r="AT19" s="24">
        <v>0</v>
      </c>
      <c r="AU19" s="24">
        <v>0</v>
      </c>
      <c r="AV19" s="24">
        <v>0</v>
      </c>
    </row>
    <row r="20" spans="1:48" ht="31.5" x14ac:dyDescent="0.25">
      <c r="A20" s="9" t="s">
        <v>88</v>
      </c>
      <c r="B20" s="15" t="s">
        <v>69</v>
      </c>
      <c r="C20" s="14" t="s">
        <v>19</v>
      </c>
      <c r="D20" s="14" t="s">
        <v>41</v>
      </c>
      <c r="E20" s="25">
        <f t="shared" ref="E20:E21" si="9">SUM(F20:H20)</f>
        <v>9029.6</v>
      </c>
      <c r="F20" s="24">
        <f t="shared" si="8"/>
        <v>0</v>
      </c>
      <c r="G20" s="24">
        <f t="shared" ref="G20:G21" si="10">K20+O20+S20+W20+AA20+AE20+AI20+AM20+AQ20+AU20</f>
        <v>9029.6</v>
      </c>
      <c r="H20" s="24">
        <f t="shared" si="8"/>
        <v>0</v>
      </c>
      <c r="I20" s="23">
        <f>K20</f>
        <v>1180.3</v>
      </c>
      <c r="J20" s="24">
        <v>0</v>
      </c>
      <c r="K20" s="24">
        <v>1180.3</v>
      </c>
      <c r="L20" s="24">
        <v>0</v>
      </c>
      <c r="M20" s="23">
        <f>O20</f>
        <v>1604.1</v>
      </c>
      <c r="N20" s="24">
        <v>0</v>
      </c>
      <c r="O20" s="24">
        <f>1876.1-272</f>
        <v>1604.1</v>
      </c>
      <c r="P20" s="24">
        <v>0</v>
      </c>
      <c r="Q20" s="23">
        <f>S20</f>
        <v>1848</v>
      </c>
      <c r="R20" s="24">
        <v>0</v>
      </c>
      <c r="S20" s="24">
        <f>1848</f>
        <v>1848</v>
      </c>
      <c r="T20" s="24">
        <v>0</v>
      </c>
      <c r="U20" s="23">
        <f>W20</f>
        <v>1978.6</v>
      </c>
      <c r="V20" s="24">
        <v>0</v>
      </c>
      <c r="W20" s="24">
        <f>1830.6+148</f>
        <v>1978.6</v>
      </c>
      <c r="X20" s="24">
        <v>0</v>
      </c>
      <c r="Y20" s="23">
        <f>AA20</f>
        <v>2418.6</v>
      </c>
      <c r="Z20" s="24">
        <v>0</v>
      </c>
      <c r="AA20" s="24">
        <v>2418.6</v>
      </c>
      <c r="AB20" s="24">
        <v>0</v>
      </c>
      <c r="AC20" s="23">
        <f>AE20</f>
        <v>0</v>
      </c>
      <c r="AD20" s="24">
        <v>0</v>
      </c>
      <c r="AE20" s="24">
        <v>0</v>
      </c>
      <c r="AF20" s="24">
        <v>0</v>
      </c>
      <c r="AG20" s="23">
        <f>AI20</f>
        <v>0</v>
      </c>
      <c r="AH20" s="24">
        <v>0</v>
      </c>
      <c r="AI20" s="24">
        <v>0</v>
      </c>
      <c r="AJ20" s="24">
        <v>0</v>
      </c>
      <c r="AK20" s="23">
        <f>AM20</f>
        <v>0</v>
      </c>
      <c r="AL20" s="24">
        <v>0</v>
      </c>
      <c r="AM20" s="24">
        <v>0</v>
      </c>
      <c r="AN20" s="24">
        <v>0</v>
      </c>
      <c r="AO20" s="23">
        <f>AQ20</f>
        <v>0</v>
      </c>
      <c r="AP20" s="24">
        <v>0</v>
      </c>
      <c r="AQ20" s="24">
        <v>0</v>
      </c>
      <c r="AR20" s="24">
        <v>0</v>
      </c>
      <c r="AS20" s="23">
        <f>AU20</f>
        <v>0</v>
      </c>
      <c r="AT20" s="24">
        <v>0</v>
      </c>
      <c r="AU20" s="24">
        <v>0</v>
      </c>
      <c r="AV20" s="24">
        <v>0</v>
      </c>
    </row>
    <row r="21" spans="1:48" ht="31.5" x14ac:dyDescent="0.25">
      <c r="A21" s="9" t="s">
        <v>89</v>
      </c>
      <c r="B21" s="15" t="s">
        <v>59</v>
      </c>
      <c r="C21" s="14" t="s">
        <v>19</v>
      </c>
      <c r="D21" s="14" t="s">
        <v>66</v>
      </c>
      <c r="E21" s="25">
        <f t="shared" si="9"/>
        <v>10965.9</v>
      </c>
      <c r="F21" s="24">
        <f t="shared" si="8"/>
        <v>0</v>
      </c>
      <c r="G21" s="24">
        <f t="shared" si="10"/>
        <v>10965.9</v>
      </c>
      <c r="H21" s="24">
        <f t="shared" si="8"/>
        <v>0</v>
      </c>
      <c r="I21" s="23">
        <f>K21</f>
        <v>1947.5</v>
      </c>
      <c r="J21" s="24">
        <v>0</v>
      </c>
      <c r="K21" s="24">
        <v>1947.5</v>
      </c>
      <c r="L21" s="24">
        <v>0</v>
      </c>
      <c r="M21" s="23">
        <f>O21</f>
        <v>2330.9</v>
      </c>
      <c r="N21" s="24">
        <v>0</v>
      </c>
      <c r="O21" s="24">
        <v>2330.9</v>
      </c>
      <c r="P21" s="24">
        <v>0</v>
      </c>
      <c r="Q21" s="23">
        <f>S21</f>
        <v>2238.6</v>
      </c>
      <c r="R21" s="24">
        <v>0</v>
      </c>
      <c r="S21" s="24">
        <f>2296-57.4</f>
        <v>2238.6</v>
      </c>
      <c r="T21" s="24">
        <v>0</v>
      </c>
      <c r="U21" s="23">
        <f>W21</f>
        <v>2070.9</v>
      </c>
      <c r="V21" s="24">
        <v>0</v>
      </c>
      <c r="W21" s="24">
        <v>2070.9</v>
      </c>
      <c r="X21" s="24">
        <v>0</v>
      </c>
      <c r="Y21" s="23">
        <f>AA21</f>
        <v>2378</v>
      </c>
      <c r="Z21" s="24">
        <v>0</v>
      </c>
      <c r="AA21" s="24">
        <v>2378</v>
      </c>
      <c r="AB21" s="24">
        <v>0</v>
      </c>
      <c r="AC21" s="23">
        <f>AE21</f>
        <v>0</v>
      </c>
      <c r="AD21" s="24">
        <v>0</v>
      </c>
      <c r="AE21" s="24">
        <v>0</v>
      </c>
      <c r="AF21" s="24">
        <v>0</v>
      </c>
      <c r="AG21" s="23">
        <f>AI21</f>
        <v>0</v>
      </c>
      <c r="AH21" s="24">
        <v>0</v>
      </c>
      <c r="AI21" s="24">
        <v>0</v>
      </c>
      <c r="AJ21" s="24">
        <v>0</v>
      </c>
      <c r="AK21" s="23">
        <f>AM21</f>
        <v>0</v>
      </c>
      <c r="AL21" s="24">
        <v>0</v>
      </c>
      <c r="AM21" s="24">
        <v>0</v>
      </c>
      <c r="AN21" s="24">
        <v>0</v>
      </c>
      <c r="AO21" s="23">
        <f>AQ21</f>
        <v>0</v>
      </c>
      <c r="AP21" s="24">
        <v>0</v>
      </c>
      <c r="AQ21" s="24">
        <v>0</v>
      </c>
      <c r="AR21" s="24">
        <v>0</v>
      </c>
      <c r="AS21" s="23">
        <f>AU21</f>
        <v>0</v>
      </c>
      <c r="AT21" s="24">
        <v>0</v>
      </c>
      <c r="AU21" s="24">
        <v>0</v>
      </c>
      <c r="AV21" s="24">
        <v>0</v>
      </c>
    </row>
    <row r="22" spans="1:48" s="8" customFormat="1" x14ac:dyDescent="0.25">
      <c r="A22" s="49" t="s">
        <v>74</v>
      </c>
      <c r="B22" s="67" t="s">
        <v>36</v>
      </c>
      <c r="C22" s="68"/>
      <c r="D22" s="69"/>
      <c r="E22" s="22">
        <f>SUM(E23:E28)</f>
        <v>15462.900000000001</v>
      </c>
      <c r="F22" s="22">
        <f>F23+F24+F25+F26+F27+F28</f>
        <v>0</v>
      </c>
      <c r="G22" s="22">
        <f>SUM(G23:G28)</f>
        <v>15462.900000000001</v>
      </c>
      <c r="H22" s="22">
        <f>SUM(H61:H62)</f>
        <v>0</v>
      </c>
      <c r="I22" s="22">
        <f>I23+I24+I25</f>
        <v>6294.2</v>
      </c>
      <c r="J22" s="22">
        <f>SUM(J61:J62)</f>
        <v>0</v>
      </c>
      <c r="K22" s="22">
        <f>K23+K24+K25</f>
        <v>6294.2</v>
      </c>
      <c r="L22" s="22">
        <f>SUM(L61:L62)</f>
        <v>0</v>
      </c>
      <c r="M22" s="22">
        <f>SUM(M23:M25)</f>
        <v>1195.5</v>
      </c>
      <c r="N22" s="22">
        <f t="shared" ref="N22:P22" si="11">SUM(N23:N25)</f>
        <v>0</v>
      </c>
      <c r="O22" s="22">
        <f t="shared" si="11"/>
        <v>1195.5</v>
      </c>
      <c r="P22" s="22">
        <f t="shared" si="11"/>
        <v>0</v>
      </c>
      <c r="Q22" s="22">
        <f>SUM(Q61:Q62)</f>
        <v>0</v>
      </c>
      <c r="R22" s="22">
        <f>SUM(R61:R62)</f>
        <v>0</v>
      </c>
      <c r="S22" s="22">
        <f>SUM(S61:S62)</f>
        <v>0</v>
      </c>
      <c r="T22" s="22">
        <f>SUM(T61:T62)</f>
        <v>0</v>
      </c>
      <c r="U22" s="22">
        <f>SUM(U23:U28)</f>
        <v>4918.2</v>
      </c>
      <c r="V22" s="22">
        <f>SUM(V23:V28)</f>
        <v>0</v>
      </c>
      <c r="W22" s="22">
        <f>SUM(W23:W28)</f>
        <v>4918.2</v>
      </c>
      <c r="X22" s="22">
        <f>SUM(X61:X62)</f>
        <v>0</v>
      </c>
      <c r="Y22" s="22">
        <f>SUM(Y23:Y28)</f>
        <v>3055</v>
      </c>
      <c r="Z22" s="22">
        <f>SUM(Z23:Z28)</f>
        <v>0</v>
      </c>
      <c r="AA22" s="22">
        <f>SUM(AA23:AA28)</f>
        <v>3055</v>
      </c>
      <c r="AB22" s="22">
        <f>SUM(AB23:AB28)</f>
        <v>0</v>
      </c>
      <c r="AC22" s="22">
        <f t="shared" ref="AC22:AV22" si="12">SUM(AC61:AC62)</f>
        <v>0</v>
      </c>
      <c r="AD22" s="22">
        <f t="shared" si="12"/>
        <v>0</v>
      </c>
      <c r="AE22" s="22">
        <f t="shared" si="12"/>
        <v>0</v>
      </c>
      <c r="AF22" s="22">
        <f t="shared" si="12"/>
        <v>0</v>
      </c>
      <c r="AG22" s="22">
        <f t="shared" si="12"/>
        <v>0</v>
      </c>
      <c r="AH22" s="22">
        <f t="shared" si="12"/>
        <v>0</v>
      </c>
      <c r="AI22" s="22">
        <f t="shared" si="12"/>
        <v>0</v>
      </c>
      <c r="AJ22" s="22">
        <f t="shared" si="12"/>
        <v>0</v>
      </c>
      <c r="AK22" s="22">
        <f t="shared" si="12"/>
        <v>0</v>
      </c>
      <c r="AL22" s="22">
        <f t="shared" si="12"/>
        <v>0</v>
      </c>
      <c r="AM22" s="22">
        <f t="shared" si="12"/>
        <v>0</v>
      </c>
      <c r="AN22" s="22">
        <f t="shared" si="12"/>
        <v>0</v>
      </c>
      <c r="AO22" s="22">
        <f t="shared" si="12"/>
        <v>0</v>
      </c>
      <c r="AP22" s="22">
        <f t="shared" si="12"/>
        <v>0</v>
      </c>
      <c r="AQ22" s="22">
        <f t="shared" si="12"/>
        <v>0</v>
      </c>
      <c r="AR22" s="22">
        <f t="shared" si="12"/>
        <v>0</v>
      </c>
      <c r="AS22" s="22">
        <f t="shared" si="12"/>
        <v>0</v>
      </c>
      <c r="AT22" s="22">
        <f t="shared" si="12"/>
        <v>0</v>
      </c>
      <c r="AU22" s="22">
        <f t="shared" si="12"/>
        <v>0</v>
      </c>
      <c r="AV22" s="22">
        <f t="shared" si="12"/>
        <v>0</v>
      </c>
    </row>
    <row r="23" spans="1:48" ht="31.5" x14ac:dyDescent="0.25">
      <c r="A23" s="9" t="s">
        <v>90</v>
      </c>
      <c r="B23" s="15" t="s">
        <v>137</v>
      </c>
      <c r="C23" s="14" t="s">
        <v>19</v>
      </c>
      <c r="D23" s="14" t="s">
        <v>41</v>
      </c>
      <c r="E23" s="24">
        <f>I23+M23+Q23+U23+Y23+AC23+AG23+AK23+AO23+AS23</f>
        <v>2034</v>
      </c>
      <c r="F23" s="24">
        <f>J23+N23+R23+V23+Z23+AD23+AH23+AL23+AP23+AT23</f>
        <v>0</v>
      </c>
      <c r="G23" s="24">
        <f>K23+O23+S23+W23+AA23+AE23+AI23+AM23+AQ23+AU23</f>
        <v>2034</v>
      </c>
      <c r="H23" s="24">
        <f>L23+P23+T23+X23+AB23+AF23+AJ23+AN23+AR23+AV23</f>
        <v>0</v>
      </c>
      <c r="I23" s="23">
        <f>K23</f>
        <v>2034</v>
      </c>
      <c r="J23" s="24">
        <v>0</v>
      </c>
      <c r="K23" s="24">
        <v>2034</v>
      </c>
      <c r="L23" s="24">
        <v>0</v>
      </c>
      <c r="M23" s="23">
        <f>O23</f>
        <v>0</v>
      </c>
      <c r="N23" s="24">
        <v>0</v>
      </c>
      <c r="O23" s="24">
        <v>0</v>
      </c>
      <c r="P23" s="24">
        <v>0</v>
      </c>
      <c r="Q23" s="23">
        <f>S23</f>
        <v>0</v>
      </c>
      <c r="R23" s="24">
        <v>0</v>
      </c>
      <c r="S23" s="24">
        <v>0</v>
      </c>
      <c r="T23" s="24">
        <v>0</v>
      </c>
      <c r="U23" s="23">
        <f>W23</f>
        <v>0</v>
      </c>
      <c r="V23" s="24">
        <v>0</v>
      </c>
      <c r="W23" s="24">
        <v>0</v>
      </c>
      <c r="X23" s="24">
        <v>0</v>
      </c>
      <c r="Y23" s="23">
        <f>SUM(Z23:AB23)</f>
        <v>0</v>
      </c>
      <c r="Z23" s="24">
        <v>0</v>
      </c>
      <c r="AA23" s="24">
        <v>0</v>
      </c>
      <c r="AB23" s="24">
        <v>0</v>
      </c>
      <c r="AC23" s="23">
        <f>AE23</f>
        <v>0</v>
      </c>
      <c r="AD23" s="24">
        <v>0</v>
      </c>
      <c r="AE23" s="24">
        <v>0</v>
      </c>
      <c r="AF23" s="24">
        <v>0</v>
      </c>
      <c r="AG23" s="23">
        <f>AI23</f>
        <v>0</v>
      </c>
      <c r="AH23" s="24">
        <v>0</v>
      </c>
      <c r="AI23" s="24">
        <v>0</v>
      </c>
      <c r="AJ23" s="24">
        <v>0</v>
      </c>
      <c r="AK23" s="23">
        <f>AM23</f>
        <v>0</v>
      </c>
      <c r="AL23" s="24">
        <v>0</v>
      </c>
      <c r="AM23" s="24">
        <v>0</v>
      </c>
      <c r="AN23" s="24">
        <v>0</v>
      </c>
      <c r="AO23" s="23">
        <f>AQ23</f>
        <v>0</v>
      </c>
      <c r="AP23" s="24">
        <v>0</v>
      </c>
      <c r="AQ23" s="24">
        <v>0</v>
      </c>
      <c r="AR23" s="24">
        <v>0</v>
      </c>
      <c r="AS23" s="23">
        <f>AU23</f>
        <v>0</v>
      </c>
      <c r="AT23" s="24">
        <v>0</v>
      </c>
      <c r="AU23" s="24">
        <v>0</v>
      </c>
      <c r="AV23" s="24">
        <v>0</v>
      </c>
    </row>
    <row r="24" spans="1:48" ht="31.5" x14ac:dyDescent="0.25">
      <c r="A24" s="9" t="s">
        <v>91</v>
      </c>
      <c r="B24" s="15" t="s">
        <v>138</v>
      </c>
      <c r="C24" s="14" t="s">
        <v>19</v>
      </c>
      <c r="D24" s="14" t="s">
        <v>41</v>
      </c>
      <c r="E24" s="24">
        <f>I24+M24+Q24+U24+Y24+AC24+AG24+AK24+AO24+AS24</f>
        <v>4956.3999999999996</v>
      </c>
      <c r="F24" s="24">
        <f>J24+N24+R24+V24+Z24+AD24+AH24+AL24+AP24+AT24</f>
        <v>0</v>
      </c>
      <c r="G24" s="24">
        <f>K24+O24</f>
        <v>4956.3999999999996</v>
      </c>
      <c r="H24" s="24">
        <f>L24+P24+T24+X24+AB24+AF24+AJ24+AN24+AR24+AV24</f>
        <v>0</v>
      </c>
      <c r="I24" s="23">
        <v>3760.9</v>
      </c>
      <c r="J24" s="24">
        <v>0</v>
      </c>
      <c r="K24" s="26">
        <v>3760.9</v>
      </c>
      <c r="L24" s="24">
        <v>0</v>
      </c>
      <c r="M24" s="24">
        <f>O24</f>
        <v>1195.5</v>
      </c>
      <c r="N24" s="24">
        <v>0</v>
      </c>
      <c r="O24" s="24">
        <v>1195.5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3">
        <f t="shared" ref="Y24:Y28" si="13">SUM(Z24:AB24)</f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</row>
    <row r="25" spans="1:48" ht="31.5" customHeight="1" x14ac:dyDescent="0.25">
      <c r="A25" s="9" t="s">
        <v>92</v>
      </c>
      <c r="B25" s="15" t="s">
        <v>67</v>
      </c>
      <c r="C25" s="14" t="s">
        <v>19</v>
      </c>
      <c r="D25" s="14" t="s">
        <v>41</v>
      </c>
      <c r="E25" s="24">
        <f>I25+M25+Q25+U25+Y25+AC25+AG25+AK25+AO25+AS25</f>
        <v>499.3</v>
      </c>
      <c r="F25" s="24">
        <v>0</v>
      </c>
      <c r="G25" s="24">
        <f>I25</f>
        <v>499.3</v>
      </c>
      <c r="H25" s="24">
        <v>0</v>
      </c>
      <c r="I25" s="23">
        <f>K25</f>
        <v>499.3</v>
      </c>
      <c r="J25" s="24">
        <v>0</v>
      </c>
      <c r="K25" s="24">
        <v>499.3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3">
        <f t="shared" si="13"/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</row>
    <row r="26" spans="1:48" ht="50.25" customHeight="1" x14ac:dyDescent="0.25">
      <c r="A26" s="9" t="s">
        <v>93</v>
      </c>
      <c r="B26" s="15" t="s">
        <v>80</v>
      </c>
      <c r="C26" s="14" t="s">
        <v>19</v>
      </c>
      <c r="D26" s="14" t="s">
        <v>41</v>
      </c>
      <c r="E26" s="24">
        <f t="shared" ref="E26:E28" si="14">SUM(F26:H26)</f>
        <v>849.4</v>
      </c>
      <c r="F26" s="24">
        <v>0</v>
      </c>
      <c r="G26" s="24">
        <f>W26</f>
        <v>849.4</v>
      </c>
      <c r="H26" s="24">
        <v>0</v>
      </c>
      <c r="I26" s="23">
        <f>K26</f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f>W26</f>
        <v>849.4</v>
      </c>
      <c r="V26" s="24">
        <v>0</v>
      </c>
      <c r="W26" s="24">
        <v>849.4</v>
      </c>
      <c r="X26" s="24">
        <v>0</v>
      </c>
      <c r="Y26" s="23">
        <f t="shared" si="13"/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</row>
    <row r="27" spans="1:48" ht="49.5" customHeight="1" x14ac:dyDescent="0.25">
      <c r="A27" s="9" t="s">
        <v>114</v>
      </c>
      <c r="B27" s="35" t="s">
        <v>155</v>
      </c>
      <c r="C27" s="14" t="s">
        <v>19</v>
      </c>
      <c r="D27" s="14" t="s">
        <v>41</v>
      </c>
      <c r="E27" s="24">
        <f t="shared" si="14"/>
        <v>3055</v>
      </c>
      <c r="F27" s="24">
        <v>0</v>
      </c>
      <c r="G27" s="24">
        <f>AA27</f>
        <v>3055</v>
      </c>
      <c r="H27" s="24">
        <v>0</v>
      </c>
      <c r="I27" s="23">
        <f>K27</f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f>SUM(V27:X27)</f>
        <v>0</v>
      </c>
      <c r="V27" s="24">
        <v>0</v>
      </c>
      <c r="W27" s="24">
        <v>0</v>
      </c>
      <c r="X27" s="24">
        <v>0</v>
      </c>
      <c r="Y27" s="23">
        <f t="shared" si="13"/>
        <v>3055</v>
      </c>
      <c r="Z27" s="24">
        <v>0</v>
      </c>
      <c r="AA27" s="24">
        <v>3055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</row>
    <row r="28" spans="1:48" ht="49.5" customHeight="1" x14ac:dyDescent="0.25">
      <c r="A28" s="9" t="s">
        <v>115</v>
      </c>
      <c r="B28" s="35" t="s">
        <v>158</v>
      </c>
      <c r="C28" s="14" t="s">
        <v>19</v>
      </c>
      <c r="D28" s="14" t="s">
        <v>41</v>
      </c>
      <c r="E28" s="24">
        <f t="shared" si="14"/>
        <v>4068.8</v>
      </c>
      <c r="F28" s="24">
        <v>0</v>
      </c>
      <c r="G28" s="24">
        <f>U28</f>
        <v>4068.8</v>
      </c>
      <c r="H28" s="24">
        <v>0</v>
      </c>
      <c r="I28" s="23">
        <f>K28</f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4068.8</v>
      </c>
      <c r="V28" s="24">
        <v>0</v>
      </c>
      <c r="W28" s="24">
        <v>4068.8</v>
      </c>
      <c r="X28" s="24">
        <v>0</v>
      </c>
      <c r="Y28" s="23">
        <f t="shared" si="13"/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</row>
    <row r="29" spans="1:48" s="8" customFormat="1" ht="32.25" customHeight="1" x14ac:dyDescent="0.25">
      <c r="A29" s="49" t="s">
        <v>81</v>
      </c>
      <c r="B29" s="67" t="s">
        <v>47</v>
      </c>
      <c r="C29" s="68"/>
      <c r="D29" s="69"/>
      <c r="E29" s="22">
        <f t="shared" ref="E29:G29" si="15">SUM(E30:E46)</f>
        <v>38688.9</v>
      </c>
      <c r="F29" s="22">
        <f t="shared" si="15"/>
        <v>0</v>
      </c>
      <c r="G29" s="22">
        <f t="shared" si="15"/>
        <v>38688.9</v>
      </c>
      <c r="H29" s="22">
        <f>SUM(H30:H46)</f>
        <v>0</v>
      </c>
      <c r="I29" s="22">
        <f t="shared" ref="I29:W29" si="16">SUM(I30:I45)</f>
        <v>4350.1000000000004</v>
      </c>
      <c r="J29" s="22">
        <f t="shared" si="16"/>
        <v>0</v>
      </c>
      <c r="K29" s="22">
        <f t="shared" si="16"/>
        <v>4350.1000000000004</v>
      </c>
      <c r="L29" s="22">
        <f t="shared" si="16"/>
        <v>0</v>
      </c>
      <c r="M29" s="22">
        <f t="shared" si="16"/>
        <v>8469.1</v>
      </c>
      <c r="N29" s="22">
        <f t="shared" si="16"/>
        <v>0</v>
      </c>
      <c r="O29" s="22">
        <f t="shared" si="16"/>
        <v>8469.1</v>
      </c>
      <c r="P29" s="22">
        <f t="shared" si="16"/>
        <v>0</v>
      </c>
      <c r="Q29" s="22">
        <f t="shared" si="16"/>
        <v>10245.200000000001</v>
      </c>
      <c r="R29" s="22">
        <f t="shared" si="16"/>
        <v>0</v>
      </c>
      <c r="S29" s="22">
        <f t="shared" si="16"/>
        <v>10245.200000000001</v>
      </c>
      <c r="T29" s="22">
        <f t="shared" si="16"/>
        <v>0</v>
      </c>
      <c r="U29" s="22">
        <f t="shared" si="16"/>
        <v>13144.5</v>
      </c>
      <c r="V29" s="22">
        <f t="shared" si="16"/>
        <v>0</v>
      </c>
      <c r="W29" s="22">
        <f t="shared" si="16"/>
        <v>13144.5</v>
      </c>
      <c r="X29" s="22">
        <f>SUM(X30:X45)</f>
        <v>0</v>
      </c>
      <c r="Y29" s="22">
        <f t="shared" ref="Y29:Z29" si="17">SUM(Y30:Y46)</f>
        <v>2480</v>
      </c>
      <c r="Z29" s="22">
        <f t="shared" si="17"/>
        <v>0</v>
      </c>
      <c r="AA29" s="22">
        <f>SUM(AA30:AA46)</f>
        <v>2480</v>
      </c>
      <c r="AB29" s="22">
        <f t="shared" ref="AB29" si="18">SUM(AB30:AB46)</f>
        <v>0</v>
      </c>
      <c r="AC29" s="22">
        <f t="shared" ref="AC29:AD29" si="19">SUM(AC30:AC46)</f>
        <v>0</v>
      </c>
      <c r="AD29" s="22">
        <f t="shared" si="19"/>
        <v>0</v>
      </c>
      <c r="AE29" s="22">
        <f t="shared" ref="AE29" si="20">SUM(AE30:AE46)</f>
        <v>0</v>
      </c>
      <c r="AF29" s="22">
        <f t="shared" ref="AF29:AG29" si="21">SUM(AF30:AF46)</f>
        <v>0</v>
      </c>
      <c r="AG29" s="22">
        <f t="shared" si="21"/>
        <v>0</v>
      </c>
      <c r="AH29" s="22">
        <f t="shared" ref="AH29" si="22">SUM(AH30:AH46)</f>
        <v>0</v>
      </c>
      <c r="AI29" s="22">
        <f t="shared" ref="AI29:AJ29" si="23">SUM(AI30:AI46)</f>
        <v>0</v>
      </c>
      <c r="AJ29" s="22">
        <f t="shared" si="23"/>
        <v>0</v>
      </c>
      <c r="AK29" s="22">
        <f t="shared" ref="AK29" si="24">SUM(AK30:AK46)</f>
        <v>0</v>
      </c>
      <c r="AL29" s="22">
        <f t="shared" ref="AL29:AM29" si="25">SUM(AL30:AL46)</f>
        <v>0</v>
      </c>
      <c r="AM29" s="22">
        <f t="shared" si="25"/>
        <v>0</v>
      </c>
      <c r="AN29" s="22">
        <f t="shared" ref="AN29" si="26">SUM(AN30:AN46)</f>
        <v>0</v>
      </c>
      <c r="AO29" s="22">
        <f t="shared" ref="AO29:AP29" si="27">SUM(AO30:AO46)</f>
        <v>0</v>
      </c>
      <c r="AP29" s="22">
        <f t="shared" si="27"/>
        <v>0</v>
      </c>
      <c r="AQ29" s="22">
        <f t="shared" ref="AQ29" si="28">SUM(AQ30:AQ46)</f>
        <v>0</v>
      </c>
      <c r="AR29" s="22">
        <f t="shared" ref="AR29:AS29" si="29">SUM(AR30:AR46)</f>
        <v>0</v>
      </c>
      <c r="AS29" s="22">
        <f t="shared" si="29"/>
        <v>0</v>
      </c>
      <c r="AT29" s="22">
        <f t="shared" ref="AT29" si="30">SUM(AT30:AT46)</f>
        <v>0</v>
      </c>
      <c r="AU29" s="22">
        <f t="shared" ref="AU29:AV29" si="31">SUM(AU30:AU46)</f>
        <v>0</v>
      </c>
      <c r="AV29" s="22">
        <f t="shared" si="31"/>
        <v>0</v>
      </c>
    </row>
    <row r="30" spans="1:48" ht="63" x14ac:dyDescent="0.25">
      <c r="A30" s="9" t="s">
        <v>94</v>
      </c>
      <c r="B30" s="15" t="s">
        <v>139</v>
      </c>
      <c r="C30" s="14" t="s">
        <v>19</v>
      </c>
      <c r="D30" s="14" t="s">
        <v>41</v>
      </c>
      <c r="E30" s="24">
        <f t="shared" ref="E30:J37" si="32">I30+M30+Q30+U30+Y30+AC30+AG30+AK30+AO30+AS30</f>
        <v>1470</v>
      </c>
      <c r="F30" s="24">
        <f t="shared" si="32"/>
        <v>0</v>
      </c>
      <c r="G30" s="24">
        <f t="shared" si="32"/>
        <v>1470</v>
      </c>
      <c r="H30" s="24">
        <f t="shared" si="32"/>
        <v>0</v>
      </c>
      <c r="I30" s="23">
        <f>K30</f>
        <v>1470</v>
      </c>
      <c r="J30" s="24">
        <v>0</v>
      </c>
      <c r="K30" s="24">
        <v>1470</v>
      </c>
      <c r="L30" s="24">
        <v>0</v>
      </c>
      <c r="M30" s="23">
        <f t="shared" ref="M30:M37" si="33">O30</f>
        <v>0</v>
      </c>
      <c r="N30" s="24">
        <v>0</v>
      </c>
      <c r="O30" s="24">
        <v>0</v>
      </c>
      <c r="P30" s="24">
        <v>0</v>
      </c>
      <c r="Q30" s="23">
        <f>S30</f>
        <v>0</v>
      </c>
      <c r="R30" s="24">
        <v>0</v>
      </c>
      <c r="S30" s="24">
        <v>0</v>
      </c>
      <c r="T30" s="24">
        <v>0</v>
      </c>
      <c r="U30" s="23">
        <f>W30</f>
        <v>0</v>
      </c>
      <c r="V30" s="24">
        <v>0</v>
      </c>
      <c r="W30" s="24">
        <v>0</v>
      </c>
      <c r="X30" s="24">
        <v>0</v>
      </c>
      <c r="Y30" s="23">
        <f>AA30</f>
        <v>0</v>
      </c>
      <c r="Z30" s="24">
        <v>0</v>
      </c>
      <c r="AA30" s="24">
        <v>0</v>
      </c>
      <c r="AB30" s="24">
        <v>0</v>
      </c>
      <c r="AC30" s="23">
        <f>AE30</f>
        <v>0</v>
      </c>
      <c r="AD30" s="24">
        <v>0</v>
      </c>
      <c r="AE30" s="24">
        <v>0</v>
      </c>
      <c r="AF30" s="24">
        <v>0</v>
      </c>
      <c r="AG30" s="23">
        <f>AI30</f>
        <v>0</v>
      </c>
      <c r="AH30" s="24">
        <v>0</v>
      </c>
      <c r="AI30" s="24">
        <v>0</v>
      </c>
      <c r="AJ30" s="24">
        <v>0</v>
      </c>
      <c r="AK30" s="23">
        <f>AM30</f>
        <v>0</v>
      </c>
      <c r="AL30" s="24">
        <v>0</v>
      </c>
      <c r="AM30" s="24">
        <v>0</v>
      </c>
      <c r="AN30" s="24">
        <v>0</v>
      </c>
      <c r="AO30" s="23">
        <f>AQ30</f>
        <v>0</v>
      </c>
      <c r="AP30" s="24">
        <v>0</v>
      </c>
      <c r="AQ30" s="24">
        <v>0</v>
      </c>
      <c r="AR30" s="24">
        <v>0</v>
      </c>
      <c r="AS30" s="23">
        <f>AU30</f>
        <v>0</v>
      </c>
      <c r="AT30" s="24">
        <v>0</v>
      </c>
      <c r="AU30" s="24">
        <v>0</v>
      </c>
      <c r="AV30" s="24">
        <v>0</v>
      </c>
    </row>
    <row r="31" spans="1:48" ht="31.5" x14ac:dyDescent="0.25">
      <c r="A31" s="9" t="s">
        <v>95</v>
      </c>
      <c r="B31" s="15" t="s">
        <v>140</v>
      </c>
      <c r="C31" s="14" t="s">
        <v>19</v>
      </c>
      <c r="D31" s="14" t="s">
        <v>41</v>
      </c>
      <c r="E31" s="24">
        <f t="shared" si="32"/>
        <v>1986.4</v>
      </c>
      <c r="F31" s="24">
        <f t="shared" si="32"/>
        <v>0</v>
      </c>
      <c r="G31" s="24">
        <f t="shared" si="32"/>
        <v>1986.4</v>
      </c>
      <c r="H31" s="24">
        <f t="shared" si="32"/>
        <v>0</v>
      </c>
      <c r="I31" s="23">
        <f>K31</f>
        <v>1986.4</v>
      </c>
      <c r="J31" s="24">
        <v>0</v>
      </c>
      <c r="K31" s="24">
        <v>1986.4</v>
      </c>
      <c r="L31" s="24">
        <v>0</v>
      </c>
      <c r="M31" s="23">
        <f t="shared" si="33"/>
        <v>0</v>
      </c>
      <c r="N31" s="24">
        <v>0</v>
      </c>
      <c r="O31" s="24">
        <v>0</v>
      </c>
      <c r="P31" s="24">
        <v>0</v>
      </c>
      <c r="Q31" s="23">
        <f>S31</f>
        <v>0</v>
      </c>
      <c r="R31" s="24">
        <v>0</v>
      </c>
      <c r="S31" s="24">
        <v>0</v>
      </c>
      <c r="T31" s="24">
        <v>0</v>
      </c>
      <c r="U31" s="23">
        <f>W31</f>
        <v>0</v>
      </c>
      <c r="V31" s="24">
        <v>0</v>
      </c>
      <c r="W31" s="24">
        <v>0</v>
      </c>
      <c r="X31" s="24">
        <v>0</v>
      </c>
      <c r="Y31" s="23">
        <f>AA31</f>
        <v>0</v>
      </c>
      <c r="Z31" s="24">
        <v>0</v>
      </c>
      <c r="AA31" s="24">
        <v>0</v>
      </c>
      <c r="AB31" s="24">
        <v>0</v>
      </c>
      <c r="AC31" s="23">
        <f>AE31</f>
        <v>0</v>
      </c>
      <c r="AD31" s="24">
        <v>0</v>
      </c>
      <c r="AE31" s="24">
        <v>0</v>
      </c>
      <c r="AF31" s="24">
        <v>0</v>
      </c>
      <c r="AG31" s="23">
        <f>AI31</f>
        <v>0</v>
      </c>
      <c r="AH31" s="24">
        <v>0</v>
      </c>
      <c r="AI31" s="24">
        <v>0</v>
      </c>
      <c r="AJ31" s="24">
        <v>0</v>
      </c>
      <c r="AK31" s="23">
        <f>AM31</f>
        <v>0</v>
      </c>
      <c r="AL31" s="24">
        <v>0</v>
      </c>
      <c r="AM31" s="24">
        <v>0</v>
      </c>
      <c r="AN31" s="24">
        <v>0</v>
      </c>
      <c r="AO31" s="23">
        <f>AQ31</f>
        <v>0</v>
      </c>
      <c r="AP31" s="24">
        <v>0</v>
      </c>
      <c r="AQ31" s="24">
        <v>0</v>
      </c>
      <c r="AR31" s="24">
        <v>0</v>
      </c>
      <c r="AS31" s="23">
        <f>AU31</f>
        <v>0</v>
      </c>
      <c r="AT31" s="24">
        <v>0</v>
      </c>
      <c r="AU31" s="24">
        <v>0</v>
      </c>
      <c r="AV31" s="24">
        <v>0</v>
      </c>
    </row>
    <row r="32" spans="1:48" ht="47.25" x14ac:dyDescent="0.25">
      <c r="A32" s="9" t="s">
        <v>96</v>
      </c>
      <c r="B32" s="15" t="s">
        <v>141</v>
      </c>
      <c r="C32" s="14" t="s">
        <v>19</v>
      </c>
      <c r="D32" s="14" t="s">
        <v>41</v>
      </c>
      <c r="E32" s="24">
        <f t="shared" si="32"/>
        <v>893.7</v>
      </c>
      <c r="F32" s="24">
        <f t="shared" si="32"/>
        <v>0</v>
      </c>
      <c r="G32" s="24">
        <f t="shared" si="32"/>
        <v>893.7</v>
      </c>
      <c r="H32" s="24">
        <f t="shared" si="32"/>
        <v>0</v>
      </c>
      <c r="I32" s="23">
        <f>K32</f>
        <v>893.7</v>
      </c>
      <c r="J32" s="24">
        <v>0</v>
      </c>
      <c r="K32" s="24">
        <v>893.7</v>
      </c>
      <c r="L32" s="24">
        <v>0</v>
      </c>
      <c r="M32" s="23">
        <f t="shared" si="33"/>
        <v>0</v>
      </c>
      <c r="N32" s="24">
        <v>0</v>
      </c>
      <c r="O32" s="24">
        <v>0</v>
      </c>
      <c r="P32" s="24">
        <v>0</v>
      </c>
      <c r="Q32" s="23">
        <f>S32</f>
        <v>0</v>
      </c>
      <c r="R32" s="24">
        <v>0</v>
      </c>
      <c r="S32" s="24">
        <v>0</v>
      </c>
      <c r="T32" s="24">
        <v>0</v>
      </c>
      <c r="U32" s="23">
        <f>W32</f>
        <v>0</v>
      </c>
      <c r="V32" s="24">
        <v>0</v>
      </c>
      <c r="W32" s="24">
        <v>0</v>
      </c>
      <c r="X32" s="24">
        <v>0</v>
      </c>
      <c r="Y32" s="23">
        <f>AA32</f>
        <v>0</v>
      </c>
      <c r="Z32" s="24">
        <v>0</v>
      </c>
      <c r="AA32" s="24">
        <v>0</v>
      </c>
      <c r="AB32" s="24">
        <v>0</v>
      </c>
      <c r="AC32" s="23">
        <f>AE32</f>
        <v>0</v>
      </c>
      <c r="AD32" s="24">
        <v>0</v>
      </c>
      <c r="AE32" s="24">
        <v>0</v>
      </c>
      <c r="AF32" s="24">
        <v>0</v>
      </c>
      <c r="AG32" s="23">
        <f>AI32</f>
        <v>0</v>
      </c>
      <c r="AH32" s="24">
        <v>0</v>
      </c>
      <c r="AI32" s="24">
        <v>0</v>
      </c>
      <c r="AJ32" s="24">
        <v>0</v>
      </c>
      <c r="AK32" s="23">
        <f>AM32</f>
        <v>0</v>
      </c>
      <c r="AL32" s="24">
        <v>0</v>
      </c>
      <c r="AM32" s="24">
        <v>0</v>
      </c>
      <c r="AN32" s="24">
        <v>0</v>
      </c>
      <c r="AO32" s="23">
        <f>AQ32</f>
        <v>0</v>
      </c>
      <c r="AP32" s="24">
        <v>0</v>
      </c>
      <c r="AQ32" s="24">
        <v>0</v>
      </c>
      <c r="AR32" s="24">
        <v>0</v>
      </c>
      <c r="AS32" s="23">
        <f>AU32</f>
        <v>0</v>
      </c>
      <c r="AT32" s="24">
        <v>0</v>
      </c>
      <c r="AU32" s="24">
        <v>0</v>
      </c>
      <c r="AV32" s="24">
        <v>0</v>
      </c>
    </row>
    <row r="33" spans="1:50" ht="31.5" x14ac:dyDescent="0.25">
      <c r="A33" s="9" t="s">
        <v>97</v>
      </c>
      <c r="B33" s="15" t="s">
        <v>73</v>
      </c>
      <c r="C33" s="14" t="s">
        <v>19</v>
      </c>
      <c r="D33" s="14" t="s">
        <v>66</v>
      </c>
      <c r="E33" s="24">
        <f t="shared" ref="E33:E38" si="34">G33</f>
        <v>1161.8999999999996</v>
      </c>
      <c r="F33" s="24">
        <f t="shared" si="32"/>
        <v>0</v>
      </c>
      <c r="G33" s="24">
        <f t="shared" si="32"/>
        <v>1161.8999999999996</v>
      </c>
      <c r="H33" s="24">
        <f>L33+P33+T33+X33+AB33+AF33+AJ33+AN33+AR33+AV33</f>
        <v>0</v>
      </c>
      <c r="I33" s="24">
        <v>0</v>
      </c>
      <c r="J33" s="24">
        <f t="shared" si="32"/>
        <v>0</v>
      </c>
      <c r="K33" s="24">
        <v>0</v>
      </c>
      <c r="L33" s="24">
        <f t="shared" ref="L33" si="35">P33+T33+X33+AB33+AF33+AJ33+AN33+AR33+AV33+AZ33</f>
        <v>0</v>
      </c>
      <c r="M33" s="23">
        <f t="shared" si="33"/>
        <v>1161.8999999999996</v>
      </c>
      <c r="N33" s="24">
        <v>0</v>
      </c>
      <c r="O33" s="24">
        <f>5975.9-4814</f>
        <v>1161.8999999999996</v>
      </c>
      <c r="P33" s="24">
        <v>0</v>
      </c>
      <c r="Q33" s="23">
        <f t="shared" ref="Q33:Q36" si="36">S33</f>
        <v>0</v>
      </c>
      <c r="R33" s="24">
        <v>0</v>
      </c>
      <c r="S33" s="24">
        <v>0</v>
      </c>
      <c r="T33" s="24">
        <v>0</v>
      </c>
      <c r="U33" s="23">
        <f t="shared" ref="U33:U37" si="37">W33</f>
        <v>0</v>
      </c>
      <c r="V33" s="24">
        <v>0</v>
      </c>
      <c r="W33" s="24">
        <v>0</v>
      </c>
      <c r="X33" s="24">
        <v>0</v>
      </c>
      <c r="Y33" s="23">
        <f t="shared" ref="Y33:Y37" si="38">AA33</f>
        <v>0</v>
      </c>
      <c r="Z33" s="24">
        <v>0</v>
      </c>
      <c r="AA33" s="24">
        <v>0</v>
      </c>
      <c r="AB33" s="24">
        <v>0</v>
      </c>
      <c r="AC33" s="23">
        <f t="shared" ref="AC33:AC58" si="39">AE33</f>
        <v>0</v>
      </c>
      <c r="AD33" s="24">
        <v>0</v>
      </c>
      <c r="AE33" s="24">
        <v>0</v>
      </c>
      <c r="AF33" s="24">
        <v>0</v>
      </c>
      <c r="AG33" s="23">
        <f t="shared" ref="AG33:AG58" si="40">AI33</f>
        <v>0</v>
      </c>
      <c r="AH33" s="24">
        <v>0</v>
      </c>
      <c r="AI33" s="24">
        <v>0</v>
      </c>
      <c r="AJ33" s="24">
        <v>0</v>
      </c>
      <c r="AK33" s="23">
        <f t="shared" ref="AK33:AK58" si="41">AM33</f>
        <v>0</v>
      </c>
      <c r="AL33" s="24">
        <v>0</v>
      </c>
      <c r="AM33" s="24">
        <v>0</v>
      </c>
      <c r="AN33" s="24">
        <v>0</v>
      </c>
      <c r="AO33" s="23">
        <f t="shared" ref="AO33:AO58" si="42">AQ33</f>
        <v>0</v>
      </c>
      <c r="AP33" s="24">
        <v>0</v>
      </c>
      <c r="AQ33" s="24">
        <v>0</v>
      </c>
      <c r="AR33" s="24">
        <v>0</v>
      </c>
      <c r="AS33" s="23">
        <f t="shared" ref="AS33:AS58" si="43">AU33</f>
        <v>0</v>
      </c>
      <c r="AT33" s="24">
        <v>0</v>
      </c>
      <c r="AU33" s="24">
        <v>0</v>
      </c>
      <c r="AV33" s="24">
        <v>0</v>
      </c>
    </row>
    <row r="34" spans="1:50" ht="31.5" x14ac:dyDescent="0.25">
      <c r="A34" s="9" t="s">
        <v>98</v>
      </c>
      <c r="B34" s="15" t="s">
        <v>70</v>
      </c>
      <c r="C34" s="14" t="s">
        <v>19</v>
      </c>
      <c r="D34" s="14" t="s">
        <v>66</v>
      </c>
      <c r="E34" s="24">
        <f t="shared" si="34"/>
        <v>333.7</v>
      </c>
      <c r="F34" s="24">
        <f t="shared" si="32"/>
        <v>0</v>
      </c>
      <c r="G34" s="24">
        <f t="shared" si="32"/>
        <v>333.7</v>
      </c>
      <c r="H34" s="24">
        <f>L34+P34+T34+X34+AB34+AF34+AJ34+AN34+AR34+AV34</f>
        <v>0</v>
      </c>
      <c r="I34" s="24">
        <v>0</v>
      </c>
      <c r="J34" s="24">
        <f t="shared" si="32"/>
        <v>0</v>
      </c>
      <c r="K34" s="24">
        <v>0</v>
      </c>
      <c r="L34" s="24">
        <v>0</v>
      </c>
      <c r="M34" s="23">
        <f t="shared" si="33"/>
        <v>333.7</v>
      </c>
      <c r="N34" s="24">
        <v>0</v>
      </c>
      <c r="O34" s="24">
        <v>333.7</v>
      </c>
      <c r="P34" s="24">
        <v>0</v>
      </c>
      <c r="Q34" s="23">
        <f t="shared" si="36"/>
        <v>0</v>
      </c>
      <c r="R34" s="24">
        <v>0</v>
      </c>
      <c r="S34" s="24">
        <v>0</v>
      </c>
      <c r="T34" s="24">
        <v>0</v>
      </c>
      <c r="U34" s="23">
        <f t="shared" si="37"/>
        <v>0</v>
      </c>
      <c r="V34" s="24">
        <v>0</v>
      </c>
      <c r="W34" s="24">
        <v>0</v>
      </c>
      <c r="X34" s="24">
        <v>0</v>
      </c>
      <c r="Y34" s="23">
        <f t="shared" si="38"/>
        <v>0</v>
      </c>
      <c r="Z34" s="24">
        <v>0</v>
      </c>
      <c r="AA34" s="24">
        <v>0</v>
      </c>
      <c r="AB34" s="24">
        <v>0</v>
      </c>
      <c r="AC34" s="23">
        <f t="shared" si="39"/>
        <v>0</v>
      </c>
      <c r="AD34" s="24">
        <v>0</v>
      </c>
      <c r="AE34" s="24">
        <v>0</v>
      </c>
      <c r="AF34" s="24">
        <v>0</v>
      </c>
      <c r="AG34" s="23">
        <f t="shared" si="40"/>
        <v>0</v>
      </c>
      <c r="AH34" s="24">
        <v>0</v>
      </c>
      <c r="AI34" s="24">
        <v>0</v>
      </c>
      <c r="AJ34" s="24">
        <v>0</v>
      </c>
      <c r="AK34" s="23">
        <f t="shared" si="41"/>
        <v>0</v>
      </c>
      <c r="AL34" s="24">
        <v>0</v>
      </c>
      <c r="AM34" s="24">
        <v>0</v>
      </c>
      <c r="AN34" s="24">
        <v>0</v>
      </c>
      <c r="AO34" s="23">
        <f t="shared" si="42"/>
        <v>0</v>
      </c>
      <c r="AP34" s="24">
        <v>0</v>
      </c>
      <c r="AQ34" s="24">
        <v>0</v>
      </c>
      <c r="AR34" s="24">
        <v>0</v>
      </c>
      <c r="AS34" s="23">
        <f t="shared" si="43"/>
        <v>0</v>
      </c>
      <c r="AT34" s="24">
        <v>0</v>
      </c>
      <c r="AU34" s="24">
        <v>0</v>
      </c>
      <c r="AV34" s="24">
        <v>0</v>
      </c>
    </row>
    <row r="35" spans="1:50" ht="47.25" x14ac:dyDescent="0.25">
      <c r="A35" s="9" t="s">
        <v>99</v>
      </c>
      <c r="B35" s="15" t="s">
        <v>126</v>
      </c>
      <c r="C35" s="14" t="s">
        <v>19</v>
      </c>
      <c r="D35" s="14" t="s">
        <v>41</v>
      </c>
      <c r="E35" s="24">
        <f t="shared" si="34"/>
        <v>368</v>
      </c>
      <c r="F35" s="24">
        <f t="shared" si="32"/>
        <v>0</v>
      </c>
      <c r="G35" s="24">
        <f t="shared" si="32"/>
        <v>368</v>
      </c>
      <c r="H35" s="24">
        <f t="shared" ref="H35:H37" si="44">L35+P35+T35+X35+AB35+AF35+AJ35+AN35+AR35+AV35</f>
        <v>0</v>
      </c>
      <c r="I35" s="24">
        <v>0</v>
      </c>
      <c r="J35" s="24">
        <f t="shared" si="32"/>
        <v>0</v>
      </c>
      <c r="K35" s="24">
        <v>0</v>
      </c>
      <c r="L35" s="24">
        <v>0</v>
      </c>
      <c r="M35" s="23">
        <f t="shared" si="33"/>
        <v>368</v>
      </c>
      <c r="N35" s="24">
        <v>0</v>
      </c>
      <c r="O35" s="24">
        <v>368</v>
      </c>
      <c r="P35" s="24">
        <v>0</v>
      </c>
      <c r="Q35" s="23">
        <f t="shared" si="36"/>
        <v>0</v>
      </c>
      <c r="R35" s="24">
        <v>0</v>
      </c>
      <c r="S35" s="24">
        <v>0</v>
      </c>
      <c r="T35" s="24">
        <v>0</v>
      </c>
      <c r="U35" s="23">
        <f t="shared" si="37"/>
        <v>0</v>
      </c>
      <c r="V35" s="24">
        <v>0</v>
      </c>
      <c r="W35" s="24">
        <v>0</v>
      </c>
      <c r="X35" s="24">
        <v>0</v>
      </c>
      <c r="Y35" s="23">
        <f t="shared" si="38"/>
        <v>0</v>
      </c>
      <c r="Z35" s="24">
        <v>0</v>
      </c>
      <c r="AA35" s="24">
        <v>0</v>
      </c>
      <c r="AB35" s="24">
        <v>0</v>
      </c>
      <c r="AC35" s="23">
        <f t="shared" si="39"/>
        <v>0</v>
      </c>
      <c r="AD35" s="24">
        <v>0</v>
      </c>
      <c r="AE35" s="24">
        <v>0</v>
      </c>
      <c r="AF35" s="24">
        <v>0</v>
      </c>
      <c r="AG35" s="23">
        <f t="shared" si="40"/>
        <v>0</v>
      </c>
      <c r="AH35" s="24">
        <v>0</v>
      </c>
      <c r="AI35" s="24">
        <v>0</v>
      </c>
      <c r="AJ35" s="24">
        <v>0</v>
      </c>
      <c r="AK35" s="23">
        <f t="shared" si="41"/>
        <v>0</v>
      </c>
      <c r="AL35" s="24">
        <v>0</v>
      </c>
      <c r="AM35" s="24">
        <v>0</v>
      </c>
      <c r="AN35" s="24">
        <v>0</v>
      </c>
      <c r="AO35" s="23">
        <f t="shared" si="42"/>
        <v>0</v>
      </c>
      <c r="AP35" s="24">
        <v>0</v>
      </c>
      <c r="AQ35" s="24">
        <v>0</v>
      </c>
      <c r="AR35" s="24">
        <v>0</v>
      </c>
      <c r="AS35" s="23">
        <f t="shared" si="43"/>
        <v>0</v>
      </c>
      <c r="AT35" s="24">
        <v>0</v>
      </c>
      <c r="AU35" s="24">
        <v>0</v>
      </c>
      <c r="AV35" s="24">
        <v>0</v>
      </c>
    </row>
    <row r="36" spans="1:50" ht="66.75" customHeight="1" x14ac:dyDescent="0.25">
      <c r="A36" s="9" t="s">
        <v>100</v>
      </c>
      <c r="B36" s="15" t="s">
        <v>71</v>
      </c>
      <c r="C36" s="14" t="s">
        <v>19</v>
      </c>
      <c r="D36" s="14" t="s">
        <v>41</v>
      </c>
      <c r="E36" s="24">
        <f t="shared" si="34"/>
        <v>6605.5</v>
      </c>
      <c r="F36" s="24">
        <f t="shared" si="32"/>
        <v>0</v>
      </c>
      <c r="G36" s="24">
        <f t="shared" si="32"/>
        <v>6605.5</v>
      </c>
      <c r="H36" s="24">
        <f t="shared" si="44"/>
        <v>0</v>
      </c>
      <c r="I36" s="24">
        <v>0</v>
      </c>
      <c r="J36" s="24">
        <f t="shared" si="32"/>
        <v>0</v>
      </c>
      <c r="K36" s="24">
        <v>0</v>
      </c>
      <c r="L36" s="24">
        <v>0</v>
      </c>
      <c r="M36" s="23">
        <f t="shared" si="33"/>
        <v>6605.5</v>
      </c>
      <c r="N36" s="24">
        <v>0</v>
      </c>
      <c r="O36" s="24">
        <f>6821.5-216</f>
        <v>6605.5</v>
      </c>
      <c r="P36" s="24">
        <v>0</v>
      </c>
      <c r="Q36" s="23">
        <f t="shared" si="36"/>
        <v>0</v>
      </c>
      <c r="R36" s="24">
        <v>0</v>
      </c>
      <c r="S36" s="24">
        <v>0</v>
      </c>
      <c r="T36" s="24">
        <v>0</v>
      </c>
      <c r="U36" s="23">
        <f t="shared" si="37"/>
        <v>0</v>
      </c>
      <c r="V36" s="24">
        <v>0</v>
      </c>
      <c r="W36" s="24">
        <v>0</v>
      </c>
      <c r="X36" s="24">
        <v>0</v>
      </c>
      <c r="Y36" s="23">
        <f t="shared" si="38"/>
        <v>0</v>
      </c>
      <c r="Z36" s="24">
        <v>0</v>
      </c>
      <c r="AA36" s="24">
        <v>0</v>
      </c>
      <c r="AB36" s="24">
        <v>0</v>
      </c>
      <c r="AC36" s="23">
        <f t="shared" si="39"/>
        <v>0</v>
      </c>
      <c r="AD36" s="24">
        <v>0</v>
      </c>
      <c r="AE36" s="24">
        <v>0</v>
      </c>
      <c r="AF36" s="24">
        <v>0</v>
      </c>
      <c r="AG36" s="23">
        <f t="shared" si="40"/>
        <v>0</v>
      </c>
      <c r="AH36" s="24">
        <v>0</v>
      </c>
      <c r="AI36" s="24">
        <v>0</v>
      </c>
      <c r="AJ36" s="24">
        <v>0</v>
      </c>
      <c r="AK36" s="23">
        <f t="shared" si="41"/>
        <v>0</v>
      </c>
      <c r="AL36" s="24">
        <v>0</v>
      </c>
      <c r="AM36" s="24">
        <v>0</v>
      </c>
      <c r="AN36" s="24">
        <v>0</v>
      </c>
      <c r="AO36" s="23">
        <f t="shared" si="42"/>
        <v>0</v>
      </c>
      <c r="AP36" s="24">
        <v>0</v>
      </c>
      <c r="AQ36" s="24">
        <v>0</v>
      </c>
      <c r="AR36" s="24">
        <v>0</v>
      </c>
      <c r="AS36" s="23">
        <f t="shared" si="43"/>
        <v>0</v>
      </c>
      <c r="AT36" s="24">
        <v>0</v>
      </c>
      <c r="AU36" s="24">
        <v>0</v>
      </c>
      <c r="AV36" s="24">
        <v>0</v>
      </c>
    </row>
    <row r="37" spans="1:50" ht="31.5" x14ac:dyDescent="0.25">
      <c r="A37" s="9" t="s">
        <v>101</v>
      </c>
      <c r="B37" s="15" t="s">
        <v>142</v>
      </c>
      <c r="C37" s="14" t="s">
        <v>19</v>
      </c>
      <c r="D37" s="14" t="s">
        <v>66</v>
      </c>
      <c r="E37" s="24">
        <f t="shared" si="34"/>
        <v>4758.7</v>
      </c>
      <c r="F37" s="24">
        <f t="shared" si="32"/>
        <v>0</v>
      </c>
      <c r="G37" s="24">
        <f t="shared" ref="G37:G44" si="45">K37+O37+S37+W37+AA37+AE37+AI37+AM37+AQ37+AU37</f>
        <v>4758.7</v>
      </c>
      <c r="H37" s="24">
        <f t="shared" si="44"/>
        <v>0</v>
      </c>
      <c r="I37" s="24">
        <v>0</v>
      </c>
      <c r="J37" s="24">
        <f t="shared" si="32"/>
        <v>0</v>
      </c>
      <c r="K37" s="24">
        <v>0</v>
      </c>
      <c r="L37" s="24">
        <v>0</v>
      </c>
      <c r="M37" s="23">
        <f t="shared" si="33"/>
        <v>0</v>
      </c>
      <c r="N37" s="24">
        <v>0</v>
      </c>
      <c r="O37" s="24">
        <v>0</v>
      </c>
      <c r="P37" s="24">
        <v>0</v>
      </c>
      <c r="Q37" s="23">
        <f>S37+R37</f>
        <v>4758.7</v>
      </c>
      <c r="R37" s="24">
        <v>0</v>
      </c>
      <c r="S37" s="24">
        <f>5761.7-1003</f>
        <v>4758.7</v>
      </c>
      <c r="T37" s="24">
        <v>0</v>
      </c>
      <c r="U37" s="23">
        <f t="shared" si="37"/>
        <v>0</v>
      </c>
      <c r="V37" s="24">
        <v>0</v>
      </c>
      <c r="W37" s="24">
        <v>0</v>
      </c>
      <c r="X37" s="24">
        <v>0</v>
      </c>
      <c r="Y37" s="23">
        <f t="shared" si="38"/>
        <v>0</v>
      </c>
      <c r="Z37" s="24">
        <v>0</v>
      </c>
      <c r="AA37" s="24">
        <v>0</v>
      </c>
      <c r="AB37" s="24">
        <v>0</v>
      </c>
      <c r="AC37" s="23">
        <f t="shared" si="39"/>
        <v>0</v>
      </c>
      <c r="AD37" s="24">
        <v>0</v>
      </c>
      <c r="AE37" s="24">
        <v>0</v>
      </c>
      <c r="AF37" s="24">
        <v>0</v>
      </c>
      <c r="AG37" s="23">
        <f t="shared" si="40"/>
        <v>0</v>
      </c>
      <c r="AH37" s="24">
        <v>0</v>
      </c>
      <c r="AI37" s="24">
        <v>0</v>
      </c>
      <c r="AJ37" s="24">
        <v>0</v>
      </c>
      <c r="AK37" s="23">
        <f t="shared" si="41"/>
        <v>0</v>
      </c>
      <c r="AL37" s="24">
        <v>0</v>
      </c>
      <c r="AM37" s="24">
        <v>0</v>
      </c>
      <c r="AN37" s="24">
        <v>0</v>
      </c>
      <c r="AO37" s="23">
        <f t="shared" si="42"/>
        <v>0</v>
      </c>
      <c r="AP37" s="24">
        <v>0</v>
      </c>
      <c r="AQ37" s="24">
        <v>0</v>
      </c>
      <c r="AR37" s="24">
        <v>0</v>
      </c>
      <c r="AS37" s="23">
        <f t="shared" si="43"/>
        <v>0</v>
      </c>
      <c r="AT37" s="24">
        <v>0</v>
      </c>
      <c r="AU37" s="24">
        <v>0</v>
      </c>
      <c r="AV37" s="24">
        <v>0</v>
      </c>
    </row>
    <row r="38" spans="1:50" ht="47.25" x14ac:dyDescent="0.25">
      <c r="A38" s="9" t="s">
        <v>102</v>
      </c>
      <c r="B38" s="15" t="s">
        <v>143</v>
      </c>
      <c r="C38" s="14" t="s">
        <v>19</v>
      </c>
      <c r="D38" s="14" t="s">
        <v>41</v>
      </c>
      <c r="E38" s="24">
        <f t="shared" si="34"/>
        <v>2577</v>
      </c>
      <c r="F38" s="24">
        <v>0</v>
      </c>
      <c r="G38" s="24">
        <f t="shared" si="45"/>
        <v>2577</v>
      </c>
      <c r="H38" s="24">
        <v>0</v>
      </c>
      <c r="I38" s="24">
        <v>0</v>
      </c>
      <c r="J38" s="24">
        <f t="shared" ref="J38:J39" si="46">N38+R38+V38+Z38+AD38+AH38+AL38+AP38+AT38+AX38</f>
        <v>0</v>
      </c>
      <c r="K38" s="24">
        <v>0</v>
      </c>
      <c r="L38" s="24">
        <v>0</v>
      </c>
      <c r="M38" s="23">
        <f t="shared" ref="M38" si="47">O38</f>
        <v>0</v>
      </c>
      <c r="N38" s="24">
        <v>0</v>
      </c>
      <c r="O38" s="24">
        <v>0</v>
      </c>
      <c r="P38" s="24">
        <v>0</v>
      </c>
      <c r="Q38" s="24">
        <v>2577</v>
      </c>
      <c r="R38" s="24">
        <v>0</v>
      </c>
      <c r="S38" s="24">
        <v>2577</v>
      </c>
      <c r="T38" s="24">
        <v>0</v>
      </c>
      <c r="U38" s="23">
        <v>0</v>
      </c>
      <c r="V38" s="24">
        <v>0</v>
      </c>
      <c r="W38" s="24">
        <v>0</v>
      </c>
      <c r="X38" s="24">
        <v>0</v>
      </c>
      <c r="Y38" s="23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</row>
    <row r="39" spans="1:50" ht="47.25" x14ac:dyDescent="0.25">
      <c r="A39" s="9" t="s">
        <v>103</v>
      </c>
      <c r="B39" s="32" t="s">
        <v>144</v>
      </c>
      <c r="C39" s="14" t="s">
        <v>19</v>
      </c>
      <c r="D39" s="14" t="s">
        <v>41</v>
      </c>
      <c r="E39" s="24">
        <f>F39+G39+H39</f>
        <v>1797</v>
      </c>
      <c r="F39" s="24">
        <v>0</v>
      </c>
      <c r="G39" s="24">
        <f t="shared" si="45"/>
        <v>1797</v>
      </c>
      <c r="H39" s="24">
        <v>0</v>
      </c>
      <c r="I39" s="24">
        <v>0</v>
      </c>
      <c r="J39" s="24">
        <f t="shared" si="46"/>
        <v>0</v>
      </c>
      <c r="K39" s="24">
        <v>0</v>
      </c>
      <c r="L39" s="24">
        <v>0</v>
      </c>
      <c r="M39" s="23">
        <v>0</v>
      </c>
      <c r="N39" s="24">
        <v>0</v>
      </c>
      <c r="O39" s="24">
        <v>0</v>
      </c>
      <c r="P39" s="24">
        <v>0</v>
      </c>
      <c r="Q39" s="24">
        <f>T39+S39+R39</f>
        <v>1797</v>
      </c>
      <c r="R39" s="24">
        <v>0</v>
      </c>
      <c r="S39" s="24">
        <v>1797</v>
      </c>
      <c r="T39" s="24">
        <v>0</v>
      </c>
      <c r="U39" s="23">
        <v>0</v>
      </c>
      <c r="V39" s="24">
        <v>0</v>
      </c>
      <c r="W39" s="24">
        <v>0</v>
      </c>
      <c r="X39" s="24">
        <v>0</v>
      </c>
      <c r="Y39" s="23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</row>
    <row r="40" spans="1:50" ht="47.25" x14ac:dyDescent="0.25">
      <c r="A40" s="9" t="s">
        <v>104</v>
      </c>
      <c r="B40" s="41" t="s">
        <v>145</v>
      </c>
      <c r="C40" s="14" t="s">
        <v>19</v>
      </c>
      <c r="D40" s="14" t="s">
        <v>41</v>
      </c>
      <c r="E40" s="24">
        <f t="shared" ref="E40:E44" si="48">G40</f>
        <v>1112.5</v>
      </c>
      <c r="F40" s="24">
        <v>0</v>
      </c>
      <c r="G40" s="24">
        <f t="shared" si="45"/>
        <v>1112.5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3">
        <v>0</v>
      </c>
      <c r="N40" s="24">
        <v>0</v>
      </c>
      <c r="O40" s="24">
        <v>0</v>
      </c>
      <c r="P40" s="24">
        <v>0</v>
      </c>
      <c r="Q40" s="24">
        <f>S40</f>
        <v>1112.5</v>
      </c>
      <c r="R40" s="24">
        <v>0</v>
      </c>
      <c r="S40" s="24">
        <v>1112.5</v>
      </c>
      <c r="T40" s="24">
        <v>0</v>
      </c>
      <c r="U40" s="23">
        <v>0</v>
      </c>
      <c r="V40" s="24">
        <v>0</v>
      </c>
      <c r="W40" s="24">
        <v>0</v>
      </c>
      <c r="X40" s="24">
        <v>0</v>
      </c>
      <c r="Y40" s="23">
        <f>AA40</f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</row>
    <row r="41" spans="1:50" ht="47.25" x14ac:dyDescent="0.25">
      <c r="A41" s="9" t="s">
        <v>105</v>
      </c>
      <c r="B41" s="41" t="s">
        <v>78</v>
      </c>
      <c r="C41" s="14" t="s">
        <v>19</v>
      </c>
      <c r="D41" s="14" t="s">
        <v>41</v>
      </c>
      <c r="E41" s="24">
        <f t="shared" si="48"/>
        <v>3811.3</v>
      </c>
      <c r="F41" s="24">
        <v>0</v>
      </c>
      <c r="G41" s="24">
        <f t="shared" si="45"/>
        <v>3811.3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3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3">
        <f>W41</f>
        <v>3811.3</v>
      </c>
      <c r="V41" s="24">
        <v>0</v>
      </c>
      <c r="W41" s="24">
        <v>3811.3</v>
      </c>
      <c r="X41" s="24">
        <v>0</v>
      </c>
      <c r="Y41" s="23">
        <f t="shared" ref="Y41:Y43" si="49">AA41</f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</row>
    <row r="42" spans="1:50" ht="47.25" customHeight="1" x14ac:dyDescent="0.25">
      <c r="A42" s="9" t="s">
        <v>106</v>
      </c>
      <c r="B42" s="41" t="s">
        <v>79</v>
      </c>
      <c r="C42" s="14" t="s">
        <v>19</v>
      </c>
      <c r="D42" s="14" t="s">
        <v>41</v>
      </c>
      <c r="E42" s="24">
        <f t="shared" si="48"/>
        <v>5285.2</v>
      </c>
      <c r="F42" s="24">
        <v>0</v>
      </c>
      <c r="G42" s="24">
        <f t="shared" si="45"/>
        <v>5285.2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3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3">
        <f>W42</f>
        <v>5285.2</v>
      </c>
      <c r="V42" s="24">
        <v>0</v>
      </c>
      <c r="W42" s="24">
        <v>5285.2</v>
      </c>
      <c r="X42" s="24">
        <v>0</v>
      </c>
      <c r="Y42" s="23">
        <f t="shared" si="49"/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</row>
    <row r="43" spans="1:50" ht="47.25" x14ac:dyDescent="0.25">
      <c r="A43" s="9" t="s">
        <v>107</v>
      </c>
      <c r="B43" s="41" t="s">
        <v>146</v>
      </c>
      <c r="C43" s="14" t="s">
        <v>19</v>
      </c>
      <c r="D43" s="14" t="s">
        <v>41</v>
      </c>
      <c r="E43" s="24">
        <f t="shared" si="48"/>
        <v>833</v>
      </c>
      <c r="F43" s="24">
        <v>0</v>
      </c>
      <c r="G43" s="24">
        <f t="shared" si="45"/>
        <v>833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3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3">
        <f>W43</f>
        <v>833</v>
      </c>
      <c r="V43" s="24">
        <v>0</v>
      </c>
      <c r="W43" s="24">
        <v>833</v>
      </c>
      <c r="X43" s="24">
        <v>0</v>
      </c>
      <c r="Y43" s="23">
        <f t="shared" si="49"/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</row>
    <row r="44" spans="1:50" ht="34.5" customHeight="1" x14ac:dyDescent="0.25">
      <c r="A44" s="9" t="s">
        <v>117</v>
      </c>
      <c r="B44" s="42" t="s">
        <v>116</v>
      </c>
      <c r="C44" s="14" t="s">
        <v>19</v>
      </c>
      <c r="D44" s="14" t="s">
        <v>41</v>
      </c>
      <c r="E44" s="24">
        <f t="shared" si="48"/>
        <v>2870</v>
      </c>
      <c r="F44" s="24">
        <v>0</v>
      </c>
      <c r="G44" s="24">
        <f t="shared" si="45"/>
        <v>2870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3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3">
        <f>W44</f>
        <v>2870</v>
      </c>
      <c r="V44" s="24">
        <v>0</v>
      </c>
      <c r="W44" s="24">
        <v>2870</v>
      </c>
      <c r="X44" s="24">
        <v>0</v>
      </c>
      <c r="Y44" s="23">
        <f t="shared" ref="Y44" si="50">AA44</f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</row>
    <row r="45" spans="1:50" ht="47.25" x14ac:dyDescent="0.25">
      <c r="A45" s="9" t="s">
        <v>153</v>
      </c>
      <c r="B45" s="42" t="s">
        <v>154</v>
      </c>
      <c r="C45" s="14" t="s">
        <v>19</v>
      </c>
      <c r="D45" s="14" t="s">
        <v>41</v>
      </c>
      <c r="E45" s="24">
        <f t="shared" ref="E45:E46" si="51">G45</f>
        <v>345</v>
      </c>
      <c r="F45" s="24">
        <v>0</v>
      </c>
      <c r="G45" s="24">
        <f t="shared" ref="G45:G46" si="52">K45+O45+S45+W45+AA45+AE45+AI45+AM45+AQ45+AU45</f>
        <v>345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3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3">
        <f>W45</f>
        <v>345</v>
      </c>
      <c r="V45" s="24">
        <v>0</v>
      </c>
      <c r="W45" s="24">
        <v>345</v>
      </c>
      <c r="X45" s="24">
        <v>0</v>
      </c>
      <c r="Y45" s="23">
        <f t="shared" ref="Y45:Y46" si="53">AA45</f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</row>
    <row r="46" spans="1:50" ht="36.75" customHeight="1" x14ac:dyDescent="0.25">
      <c r="A46" s="9" t="s">
        <v>159</v>
      </c>
      <c r="B46" s="42" t="s">
        <v>160</v>
      </c>
      <c r="C46" s="14" t="s">
        <v>19</v>
      </c>
      <c r="D46" s="14" t="s">
        <v>41</v>
      </c>
      <c r="E46" s="24">
        <f t="shared" si="51"/>
        <v>2480</v>
      </c>
      <c r="F46" s="24">
        <v>0</v>
      </c>
      <c r="G46" s="24">
        <f t="shared" si="52"/>
        <v>2480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3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3">
        <v>0</v>
      </c>
      <c r="V46" s="24">
        <v>0</v>
      </c>
      <c r="W46" s="24">
        <v>0</v>
      </c>
      <c r="X46" s="24">
        <v>0</v>
      </c>
      <c r="Y46" s="23">
        <f t="shared" si="53"/>
        <v>2480</v>
      </c>
      <c r="Z46" s="24">
        <v>0</v>
      </c>
      <c r="AA46" s="24">
        <v>2480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</row>
    <row r="47" spans="1:50" s="8" customFormat="1" x14ac:dyDescent="0.25">
      <c r="A47" s="49" t="s">
        <v>108</v>
      </c>
      <c r="B47" s="74" t="s">
        <v>46</v>
      </c>
      <c r="C47" s="74"/>
      <c r="D47" s="74"/>
      <c r="E47" s="22">
        <f>SUM(E48:E52)</f>
        <v>5592.0000000000009</v>
      </c>
      <c r="F47" s="22">
        <f t="shared" ref="F47:AV47" si="54">SUM(F48:F52)</f>
        <v>0</v>
      </c>
      <c r="G47" s="22">
        <f t="shared" si="54"/>
        <v>5592.0000000000009</v>
      </c>
      <c r="H47" s="22">
        <f t="shared" si="54"/>
        <v>0</v>
      </c>
      <c r="I47" s="22">
        <f t="shared" si="54"/>
        <v>2239.3999999999996</v>
      </c>
      <c r="J47" s="22">
        <f t="shared" si="54"/>
        <v>0</v>
      </c>
      <c r="K47" s="22">
        <f t="shared" si="54"/>
        <v>2239.3999999999996</v>
      </c>
      <c r="L47" s="22">
        <f t="shared" si="54"/>
        <v>0</v>
      </c>
      <c r="M47" s="22">
        <f t="shared" si="54"/>
        <v>991.1</v>
      </c>
      <c r="N47" s="22">
        <f t="shared" si="54"/>
        <v>0</v>
      </c>
      <c r="O47" s="22">
        <f t="shared" si="54"/>
        <v>991.1</v>
      </c>
      <c r="P47" s="22">
        <f t="shared" si="54"/>
        <v>0</v>
      </c>
      <c r="Q47" s="22">
        <f t="shared" si="54"/>
        <v>1637.2</v>
      </c>
      <c r="R47" s="22">
        <f t="shared" si="54"/>
        <v>0</v>
      </c>
      <c r="S47" s="22">
        <f t="shared" si="54"/>
        <v>1637.2</v>
      </c>
      <c r="T47" s="22">
        <f t="shared" si="54"/>
        <v>0</v>
      </c>
      <c r="U47" s="22">
        <f t="shared" si="54"/>
        <v>724.3</v>
      </c>
      <c r="V47" s="22">
        <f t="shared" si="54"/>
        <v>0</v>
      </c>
      <c r="W47" s="22">
        <f t="shared" si="54"/>
        <v>724.3</v>
      </c>
      <c r="X47" s="22">
        <f t="shared" si="54"/>
        <v>0</v>
      </c>
      <c r="Y47" s="22">
        <f t="shared" si="54"/>
        <v>0</v>
      </c>
      <c r="Z47" s="22">
        <f t="shared" si="54"/>
        <v>0</v>
      </c>
      <c r="AA47" s="22">
        <f t="shared" si="54"/>
        <v>0</v>
      </c>
      <c r="AB47" s="22">
        <f t="shared" si="54"/>
        <v>0</v>
      </c>
      <c r="AC47" s="22">
        <f t="shared" si="54"/>
        <v>0</v>
      </c>
      <c r="AD47" s="22">
        <f t="shared" si="54"/>
        <v>0</v>
      </c>
      <c r="AE47" s="22">
        <f t="shared" si="54"/>
        <v>0</v>
      </c>
      <c r="AF47" s="22">
        <f t="shared" si="54"/>
        <v>0</v>
      </c>
      <c r="AG47" s="22">
        <f t="shared" si="54"/>
        <v>0</v>
      </c>
      <c r="AH47" s="22">
        <f t="shared" si="54"/>
        <v>0</v>
      </c>
      <c r="AI47" s="22">
        <f t="shared" si="54"/>
        <v>0</v>
      </c>
      <c r="AJ47" s="22">
        <f t="shared" si="54"/>
        <v>0</v>
      </c>
      <c r="AK47" s="22">
        <f t="shared" si="54"/>
        <v>0</v>
      </c>
      <c r="AL47" s="22">
        <f t="shared" si="54"/>
        <v>0</v>
      </c>
      <c r="AM47" s="22">
        <f t="shared" si="54"/>
        <v>0</v>
      </c>
      <c r="AN47" s="22">
        <f t="shared" si="54"/>
        <v>0</v>
      </c>
      <c r="AO47" s="22">
        <f t="shared" si="54"/>
        <v>0</v>
      </c>
      <c r="AP47" s="22">
        <f t="shared" si="54"/>
        <v>0</v>
      </c>
      <c r="AQ47" s="22">
        <f t="shared" si="54"/>
        <v>0</v>
      </c>
      <c r="AR47" s="22">
        <f t="shared" si="54"/>
        <v>0</v>
      </c>
      <c r="AS47" s="22">
        <f t="shared" si="54"/>
        <v>0</v>
      </c>
      <c r="AT47" s="22">
        <f t="shared" si="54"/>
        <v>0</v>
      </c>
      <c r="AU47" s="22">
        <f t="shared" si="54"/>
        <v>0</v>
      </c>
      <c r="AV47" s="22">
        <f t="shared" si="54"/>
        <v>0</v>
      </c>
      <c r="AW47" s="1"/>
      <c r="AX47" s="1"/>
    </row>
    <row r="48" spans="1:50" ht="31.5" x14ac:dyDescent="0.25">
      <c r="A48" s="9" t="s">
        <v>109</v>
      </c>
      <c r="B48" s="15" t="s">
        <v>148</v>
      </c>
      <c r="C48" s="14" t="s">
        <v>19</v>
      </c>
      <c r="D48" s="14" t="s">
        <v>41</v>
      </c>
      <c r="E48" s="24">
        <f t="shared" ref="E48:H52" si="55">I48+M48+Q48+U48+Y48+AC48+AG48+AK48+AO48+AS48</f>
        <v>1156.5999999999999</v>
      </c>
      <c r="F48" s="24">
        <f t="shared" si="55"/>
        <v>0</v>
      </c>
      <c r="G48" s="24">
        <f t="shared" si="55"/>
        <v>1156.5999999999999</v>
      </c>
      <c r="H48" s="24">
        <f t="shared" si="55"/>
        <v>0</v>
      </c>
      <c r="I48" s="23">
        <f>K48</f>
        <v>1156.5999999999999</v>
      </c>
      <c r="J48" s="24">
        <v>0</v>
      </c>
      <c r="K48" s="24">
        <v>1156.5999999999999</v>
      </c>
      <c r="L48" s="24">
        <v>0</v>
      </c>
      <c r="M48" s="23">
        <f>O48</f>
        <v>0</v>
      </c>
      <c r="N48" s="24">
        <v>0</v>
      </c>
      <c r="O48" s="25">
        <v>0</v>
      </c>
      <c r="P48" s="24">
        <v>0</v>
      </c>
      <c r="Q48" s="23">
        <f>S48</f>
        <v>0</v>
      </c>
      <c r="R48" s="24">
        <v>0</v>
      </c>
      <c r="S48" s="24">
        <v>0</v>
      </c>
      <c r="T48" s="24">
        <v>0</v>
      </c>
      <c r="U48" s="23">
        <f>W48</f>
        <v>0</v>
      </c>
      <c r="V48" s="24">
        <v>0</v>
      </c>
      <c r="W48" s="24">
        <v>0</v>
      </c>
      <c r="X48" s="24">
        <v>0</v>
      </c>
      <c r="Y48" s="23">
        <f>AA48</f>
        <v>0</v>
      </c>
      <c r="Z48" s="24">
        <v>0</v>
      </c>
      <c r="AA48" s="24">
        <v>0</v>
      </c>
      <c r="AB48" s="24">
        <v>0</v>
      </c>
      <c r="AC48" s="23">
        <f t="shared" si="39"/>
        <v>0</v>
      </c>
      <c r="AD48" s="24">
        <v>0</v>
      </c>
      <c r="AE48" s="24">
        <v>0</v>
      </c>
      <c r="AF48" s="24">
        <v>0</v>
      </c>
      <c r="AG48" s="23">
        <f t="shared" si="40"/>
        <v>0</v>
      </c>
      <c r="AH48" s="24">
        <v>0</v>
      </c>
      <c r="AI48" s="24">
        <v>0</v>
      </c>
      <c r="AJ48" s="24">
        <v>0</v>
      </c>
      <c r="AK48" s="23">
        <f t="shared" si="41"/>
        <v>0</v>
      </c>
      <c r="AL48" s="24">
        <v>0</v>
      </c>
      <c r="AM48" s="24">
        <v>0</v>
      </c>
      <c r="AN48" s="24">
        <v>0</v>
      </c>
      <c r="AO48" s="23">
        <f t="shared" si="42"/>
        <v>0</v>
      </c>
      <c r="AP48" s="24">
        <v>0</v>
      </c>
      <c r="AQ48" s="24">
        <v>0</v>
      </c>
      <c r="AR48" s="24">
        <v>0</v>
      </c>
      <c r="AS48" s="23">
        <f t="shared" si="43"/>
        <v>0</v>
      </c>
      <c r="AT48" s="24">
        <v>0</v>
      </c>
      <c r="AU48" s="24">
        <v>0</v>
      </c>
      <c r="AV48" s="24">
        <v>0</v>
      </c>
    </row>
    <row r="49" spans="1:50" ht="49.5" customHeight="1" x14ac:dyDescent="0.25">
      <c r="A49" s="9" t="s">
        <v>110</v>
      </c>
      <c r="B49" s="15" t="s">
        <v>150</v>
      </c>
      <c r="C49" s="14" t="s">
        <v>19</v>
      </c>
      <c r="D49" s="14" t="s">
        <v>41</v>
      </c>
      <c r="E49" s="24">
        <f>I49+M49+Q49+U49+Y49+AC49+AG49+AK49+AO49+AS49</f>
        <v>3711.1000000000004</v>
      </c>
      <c r="F49" s="24">
        <f t="shared" si="55"/>
        <v>0</v>
      </c>
      <c r="G49" s="24">
        <f t="shared" si="55"/>
        <v>3711.1000000000004</v>
      </c>
      <c r="H49" s="24">
        <f t="shared" si="55"/>
        <v>0</v>
      </c>
      <c r="I49" s="23">
        <f>K49</f>
        <v>1082.8</v>
      </c>
      <c r="J49" s="24">
        <v>0</v>
      </c>
      <c r="K49" s="24">
        <v>1082.8</v>
      </c>
      <c r="L49" s="24">
        <v>0</v>
      </c>
      <c r="M49" s="23">
        <f>O49+N49</f>
        <v>991.1</v>
      </c>
      <c r="N49" s="24">
        <v>0</v>
      </c>
      <c r="O49" s="24">
        <v>991.1</v>
      </c>
      <c r="P49" s="24">
        <v>0</v>
      </c>
      <c r="Q49" s="23">
        <f>S49</f>
        <v>1637.2</v>
      </c>
      <c r="R49" s="24">
        <v>0</v>
      </c>
      <c r="S49" s="24">
        <f>981.2+656</f>
        <v>1637.2</v>
      </c>
      <c r="T49" s="24">
        <v>0</v>
      </c>
      <c r="U49" s="23">
        <f>W49</f>
        <v>0</v>
      </c>
      <c r="V49" s="24">
        <v>0</v>
      </c>
      <c r="W49" s="24">
        <v>0</v>
      </c>
      <c r="X49" s="24">
        <v>0</v>
      </c>
      <c r="Y49" s="23">
        <f>AA49</f>
        <v>0</v>
      </c>
      <c r="Z49" s="24">
        <v>0</v>
      </c>
      <c r="AA49" s="24">
        <v>0</v>
      </c>
      <c r="AB49" s="24">
        <v>0</v>
      </c>
      <c r="AC49" s="23">
        <f t="shared" si="39"/>
        <v>0</v>
      </c>
      <c r="AD49" s="24">
        <v>0</v>
      </c>
      <c r="AE49" s="24">
        <v>0</v>
      </c>
      <c r="AF49" s="24">
        <v>0</v>
      </c>
      <c r="AG49" s="23">
        <f t="shared" si="40"/>
        <v>0</v>
      </c>
      <c r="AH49" s="24">
        <v>0</v>
      </c>
      <c r="AI49" s="24">
        <v>0</v>
      </c>
      <c r="AJ49" s="24">
        <v>0</v>
      </c>
      <c r="AK49" s="23">
        <f t="shared" si="41"/>
        <v>0</v>
      </c>
      <c r="AL49" s="24">
        <v>0</v>
      </c>
      <c r="AM49" s="24">
        <v>0</v>
      </c>
      <c r="AN49" s="24">
        <v>0</v>
      </c>
      <c r="AO49" s="23">
        <f t="shared" si="42"/>
        <v>0</v>
      </c>
      <c r="AP49" s="24">
        <v>0</v>
      </c>
      <c r="AQ49" s="24">
        <v>0</v>
      </c>
      <c r="AR49" s="24">
        <v>0</v>
      </c>
      <c r="AS49" s="23">
        <f t="shared" si="43"/>
        <v>0</v>
      </c>
      <c r="AT49" s="24">
        <v>0</v>
      </c>
      <c r="AU49" s="24">
        <v>0</v>
      </c>
      <c r="AV49" s="24">
        <v>0</v>
      </c>
    </row>
    <row r="50" spans="1:50" ht="65.25" customHeight="1" x14ac:dyDescent="0.25">
      <c r="A50" s="9" t="s">
        <v>128</v>
      </c>
      <c r="B50" s="15" t="s">
        <v>136</v>
      </c>
      <c r="C50" s="14" t="s">
        <v>19</v>
      </c>
      <c r="D50" s="14" t="s">
        <v>133</v>
      </c>
      <c r="E50" s="24">
        <f t="shared" ref="E50:E51" si="56">I50+M50+Q50+U50+Y50+AC50+AG50+AK50+AO50+AS50</f>
        <v>157.5</v>
      </c>
      <c r="F50" s="24">
        <f t="shared" si="55"/>
        <v>0</v>
      </c>
      <c r="G50" s="24">
        <f t="shared" si="55"/>
        <v>157.5</v>
      </c>
      <c r="H50" s="24">
        <f t="shared" si="55"/>
        <v>0</v>
      </c>
      <c r="I50" s="23">
        <v>0</v>
      </c>
      <c r="J50" s="24">
        <v>0</v>
      </c>
      <c r="K50" s="24">
        <v>0</v>
      </c>
      <c r="L50" s="24">
        <v>0</v>
      </c>
      <c r="M50" s="23">
        <v>0</v>
      </c>
      <c r="N50" s="24">
        <v>0</v>
      </c>
      <c r="O50" s="24">
        <v>0</v>
      </c>
      <c r="P50" s="24">
        <v>0</v>
      </c>
      <c r="Q50" s="23">
        <v>0</v>
      </c>
      <c r="R50" s="24">
        <v>0</v>
      </c>
      <c r="S50" s="24">
        <v>0</v>
      </c>
      <c r="T50" s="24">
        <v>0</v>
      </c>
      <c r="U50" s="23">
        <f>W50</f>
        <v>157.5</v>
      </c>
      <c r="V50" s="24">
        <v>0</v>
      </c>
      <c r="W50" s="24">
        <v>157.5</v>
      </c>
      <c r="X50" s="24">
        <v>0</v>
      </c>
      <c r="Y50" s="23">
        <f t="shared" ref="Y50:Y51" si="57">AA50</f>
        <v>0</v>
      </c>
      <c r="Z50" s="24">
        <v>0</v>
      </c>
      <c r="AA50" s="24">
        <v>0</v>
      </c>
      <c r="AB50" s="24">
        <v>0</v>
      </c>
      <c r="AC50" s="23">
        <f t="shared" ref="AC50:AC51" si="58">AE50</f>
        <v>0</v>
      </c>
      <c r="AD50" s="24">
        <v>0</v>
      </c>
      <c r="AE50" s="24">
        <v>0</v>
      </c>
      <c r="AF50" s="24">
        <v>0</v>
      </c>
      <c r="AG50" s="23">
        <f t="shared" ref="AG50:AG51" si="59">AI50</f>
        <v>0</v>
      </c>
      <c r="AH50" s="24">
        <v>0</v>
      </c>
      <c r="AI50" s="24">
        <v>0</v>
      </c>
      <c r="AJ50" s="24">
        <v>0</v>
      </c>
      <c r="AK50" s="23">
        <f t="shared" ref="AK50:AK51" si="60">AM50</f>
        <v>0</v>
      </c>
      <c r="AL50" s="24">
        <v>0</v>
      </c>
      <c r="AM50" s="24">
        <v>0</v>
      </c>
      <c r="AN50" s="24">
        <v>0</v>
      </c>
      <c r="AO50" s="23">
        <f t="shared" ref="AO50:AO51" si="61">AQ50</f>
        <v>0</v>
      </c>
      <c r="AP50" s="24">
        <v>0</v>
      </c>
      <c r="AQ50" s="24">
        <v>0</v>
      </c>
      <c r="AR50" s="24">
        <v>0</v>
      </c>
      <c r="AS50" s="23">
        <f t="shared" ref="AS50:AS51" si="62">AU50</f>
        <v>0</v>
      </c>
      <c r="AT50" s="24">
        <v>0</v>
      </c>
      <c r="AU50" s="24">
        <v>0</v>
      </c>
      <c r="AV50" s="24">
        <v>0</v>
      </c>
    </row>
    <row r="51" spans="1:50" ht="31.5" x14ac:dyDescent="0.25">
      <c r="A51" s="9" t="s">
        <v>129</v>
      </c>
      <c r="B51" s="15" t="s">
        <v>147</v>
      </c>
      <c r="C51" s="14" t="s">
        <v>19</v>
      </c>
      <c r="D51" s="14" t="s">
        <v>41</v>
      </c>
      <c r="E51" s="24">
        <f t="shared" si="56"/>
        <v>96</v>
      </c>
      <c r="F51" s="24">
        <f t="shared" si="55"/>
        <v>0</v>
      </c>
      <c r="G51" s="24">
        <f t="shared" si="55"/>
        <v>96</v>
      </c>
      <c r="H51" s="24">
        <f t="shared" si="55"/>
        <v>0</v>
      </c>
      <c r="I51" s="23">
        <v>0</v>
      </c>
      <c r="J51" s="24">
        <v>0</v>
      </c>
      <c r="K51" s="24">
        <v>0</v>
      </c>
      <c r="L51" s="24">
        <v>0</v>
      </c>
      <c r="M51" s="23">
        <v>0</v>
      </c>
      <c r="N51" s="24">
        <v>0</v>
      </c>
      <c r="O51" s="24">
        <v>0</v>
      </c>
      <c r="P51" s="24">
        <v>0</v>
      </c>
      <c r="Q51" s="23">
        <v>0</v>
      </c>
      <c r="R51" s="24">
        <v>0</v>
      </c>
      <c r="S51" s="24">
        <v>0</v>
      </c>
      <c r="T51" s="24">
        <v>0</v>
      </c>
      <c r="U51" s="23">
        <f>W51</f>
        <v>96</v>
      </c>
      <c r="V51" s="24">
        <v>0</v>
      </c>
      <c r="W51" s="24">
        <v>96</v>
      </c>
      <c r="X51" s="24">
        <v>0</v>
      </c>
      <c r="Y51" s="23">
        <f t="shared" si="57"/>
        <v>0</v>
      </c>
      <c r="Z51" s="24">
        <v>0</v>
      </c>
      <c r="AA51" s="24">
        <v>0</v>
      </c>
      <c r="AB51" s="24">
        <v>0</v>
      </c>
      <c r="AC51" s="23">
        <f t="shared" si="58"/>
        <v>0</v>
      </c>
      <c r="AD51" s="24">
        <v>0</v>
      </c>
      <c r="AE51" s="24">
        <v>0</v>
      </c>
      <c r="AF51" s="24">
        <v>0</v>
      </c>
      <c r="AG51" s="23">
        <f t="shared" si="59"/>
        <v>0</v>
      </c>
      <c r="AH51" s="24">
        <v>0</v>
      </c>
      <c r="AI51" s="24">
        <v>0</v>
      </c>
      <c r="AJ51" s="24">
        <v>0</v>
      </c>
      <c r="AK51" s="23">
        <f t="shared" si="60"/>
        <v>0</v>
      </c>
      <c r="AL51" s="24">
        <v>0</v>
      </c>
      <c r="AM51" s="24">
        <v>0</v>
      </c>
      <c r="AN51" s="24">
        <v>0</v>
      </c>
      <c r="AO51" s="23">
        <f t="shared" si="61"/>
        <v>0</v>
      </c>
      <c r="AP51" s="24">
        <v>0</v>
      </c>
      <c r="AQ51" s="24">
        <v>0</v>
      </c>
      <c r="AR51" s="24">
        <v>0</v>
      </c>
      <c r="AS51" s="23">
        <f t="shared" si="62"/>
        <v>0</v>
      </c>
      <c r="AT51" s="24">
        <v>0</v>
      </c>
      <c r="AU51" s="24">
        <v>0</v>
      </c>
      <c r="AV51" s="24">
        <v>0</v>
      </c>
    </row>
    <row r="52" spans="1:50" ht="47.25" x14ac:dyDescent="0.25">
      <c r="A52" s="9" t="s">
        <v>151</v>
      </c>
      <c r="B52" s="15" t="s">
        <v>152</v>
      </c>
      <c r="C52" s="14" t="s">
        <v>19</v>
      </c>
      <c r="D52" s="14" t="s">
        <v>41</v>
      </c>
      <c r="E52" s="24">
        <f t="shared" ref="E52" si="63">I52+M52+Q52+U52+Y52+AC52+AG52+AK52+AO52+AS52</f>
        <v>470.8</v>
      </c>
      <c r="F52" s="24">
        <f t="shared" ref="F52" si="64">J52+N52+R52+V52+Z52+AD52+AH52+AL52+AP52+AT52</f>
        <v>0</v>
      </c>
      <c r="G52" s="24">
        <f t="shared" si="55"/>
        <v>470.8</v>
      </c>
      <c r="H52" s="24">
        <f t="shared" ref="H52" si="65">L52+P52+T52+X52+AB52+AF52+AJ52+AN52+AR52+AV52</f>
        <v>0</v>
      </c>
      <c r="I52" s="23">
        <v>0</v>
      </c>
      <c r="J52" s="24">
        <v>0</v>
      </c>
      <c r="K52" s="24">
        <v>0</v>
      </c>
      <c r="L52" s="24">
        <v>0</v>
      </c>
      <c r="M52" s="23">
        <v>0</v>
      </c>
      <c r="N52" s="24">
        <v>0</v>
      </c>
      <c r="O52" s="24">
        <v>0</v>
      </c>
      <c r="P52" s="24">
        <v>0</v>
      </c>
      <c r="Q52" s="23">
        <v>0</v>
      </c>
      <c r="R52" s="24">
        <v>0</v>
      </c>
      <c r="S52" s="24">
        <v>0</v>
      </c>
      <c r="T52" s="24">
        <v>0</v>
      </c>
      <c r="U52" s="23">
        <f>W52</f>
        <v>470.8</v>
      </c>
      <c r="V52" s="24">
        <v>0</v>
      </c>
      <c r="W52" s="24">
        <v>470.8</v>
      </c>
      <c r="X52" s="24">
        <v>0</v>
      </c>
      <c r="Y52" s="23">
        <f t="shared" ref="Y52" si="66">AA52</f>
        <v>0</v>
      </c>
      <c r="Z52" s="24">
        <v>0</v>
      </c>
      <c r="AA52" s="24">
        <v>0</v>
      </c>
      <c r="AB52" s="24">
        <v>0</v>
      </c>
      <c r="AC52" s="23">
        <f t="shared" ref="AC52" si="67">AE52</f>
        <v>0</v>
      </c>
      <c r="AD52" s="24">
        <v>0</v>
      </c>
      <c r="AE52" s="24">
        <v>0</v>
      </c>
      <c r="AF52" s="24">
        <v>0</v>
      </c>
      <c r="AG52" s="23">
        <f t="shared" ref="AG52" si="68">AI52</f>
        <v>0</v>
      </c>
      <c r="AH52" s="24">
        <v>0</v>
      </c>
      <c r="AI52" s="24">
        <v>0</v>
      </c>
      <c r="AJ52" s="24">
        <v>0</v>
      </c>
      <c r="AK52" s="23">
        <f t="shared" ref="AK52" si="69">AM52</f>
        <v>0</v>
      </c>
      <c r="AL52" s="24">
        <v>0</v>
      </c>
      <c r="AM52" s="24">
        <v>0</v>
      </c>
      <c r="AN52" s="24">
        <v>0</v>
      </c>
      <c r="AO52" s="23">
        <f t="shared" ref="AO52" si="70">AQ52</f>
        <v>0</v>
      </c>
      <c r="AP52" s="24">
        <v>0</v>
      </c>
      <c r="AQ52" s="24">
        <v>0</v>
      </c>
      <c r="AR52" s="24">
        <v>0</v>
      </c>
      <c r="AS52" s="23">
        <f t="shared" ref="AS52" si="71">AU52</f>
        <v>0</v>
      </c>
      <c r="AT52" s="24">
        <v>0</v>
      </c>
      <c r="AU52" s="24">
        <v>0</v>
      </c>
      <c r="AV52" s="24">
        <v>0</v>
      </c>
    </row>
    <row r="53" spans="1:50" s="8" customFormat="1" x14ac:dyDescent="0.25">
      <c r="A53" s="49" t="s">
        <v>32</v>
      </c>
      <c r="B53" s="73" t="s">
        <v>111</v>
      </c>
      <c r="C53" s="73"/>
      <c r="D53" s="73"/>
      <c r="E53" s="22">
        <f>SUM(E54:E56)</f>
        <v>32939.1</v>
      </c>
      <c r="F53" s="22">
        <f>SUM(F72:F73)</f>
        <v>0</v>
      </c>
      <c r="G53" s="22">
        <f>SUM(G54:G56)</f>
        <v>32939.1</v>
      </c>
      <c r="H53" s="22">
        <f>SUM(H72:H73)</f>
        <v>0</v>
      </c>
      <c r="I53" s="22">
        <f>SUM(I54:I56)</f>
        <v>7454</v>
      </c>
      <c r="J53" s="22">
        <f>SUM(J72:J73)</f>
        <v>0</v>
      </c>
      <c r="K53" s="22">
        <f>SUM(K54:K56)</f>
        <v>7454</v>
      </c>
      <c r="L53" s="22">
        <f t="shared" ref="L53:AA53" si="72">SUM(L72:L73)</f>
        <v>0</v>
      </c>
      <c r="M53" s="22">
        <f>M54+M55+M56</f>
        <v>8353.4000000000015</v>
      </c>
      <c r="N53" s="22">
        <f t="shared" si="72"/>
        <v>0</v>
      </c>
      <c r="O53" s="22">
        <f>O54+O55+O56</f>
        <v>8353.4000000000015</v>
      </c>
      <c r="P53" s="22">
        <f t="shared" si="72"/>
        <v>0</v>
      </c>
      <c r="Q53" s="22">
        <f t="shared" ref="Q53:R53" si="73">SUM(Q54:Q56)</f>
        <v>8085.3</v>
      </c>
      <c r="R53" s="22">
        <f t="shared" si="73"/>
        <v>0</v>
      </c>
      <c r="S53" s="22">
        <f>SUM(S54:S56)</f>
        <v>8085.3</v>
      </c>
      <c r="T53" s="22">
        <f t="shared" si="72"/>
        <v>0</v>
      </c>
      <c r="U53" s="22">
        <f t="shared" ref="U53:V53" si="74">U54+U55+U56</f>
        <v>9046.4000000000015</v>
      </c>
      <c r="V53" s="22">
        <f t="shared" si="74"/>
        <v>0</v>
      </c>
      <c r="W53" s="22">
        <f>W54+W55+W56</f>
        <v>9046.4000000000015</v>
      </c>
      <c r="X53" s="22">
        <f t="shared" si="72"/>
        <v>0</v>
      </c>
      <c r="Y53" s="22">
        <f t="shared" si="72"/>
        <v>0</v>
      </c>
      <c r="Z53" s="22">
        <f t="shared" si="72"/>
        <v>0</v>
      </c>
      <c r="AA53" s="22">
        <f t="shared" si="72"/>
        <v>0</v>
      </c>
      <c r="AB53" s="24">
        <v>0</v>
      </c>
      <c r="AC53" s="23">
        <f t="shared" si="39"/>
        <v>0</v>
      </c>
      <c r="AD53" s="24">
        <v>0</v>
      </c>
      <c r="AE53" s="24">
        <v>0</v>
      </c>
      <c r="AF53" s="24">
        <v>0</v>
      </c>
      <c r="AG53" s="23">
        <f t="shared" si="40"/>
        <v>0</v>
      </c>
      <c r="AH53" s="24">
        <v>0</v>
      </c>
      <c r="AI53" s="24">
        <v>0</v>
      </c>
      <c r="AJ53" s="24">
        <v>0</v>
      </c>
      <c r="AK53" s="23">
        <f t="shared" si="41"/>
        <v>0</v>
      </c>
      <c r="AL53" s="24">
        <v>0</v>
      </c>
      <c r="AM53" s="24">
        <v>0</v>
      </c>
      <c r="AN53" s="24">
        <v>0</v>
      </c>
      <c r="AO53" s="23">
        <f t="shared" si="42"/>
        <v>0</v>
      </c>
      <c r="AP53" s="24">
        <v>0</v>
      </c>
      <c r="AQ53" s="24">
        <v>0</v>
      </c>
      <c r="AR53" s="24">
        <v>0</v>
      </c>
      <c r="AS53" s="23">
        <f t="shared" si="43"/>
        <v>0</v>
      </c>
      <c r="AT53" s="24">
        <v>0</v>
      </c>
      <c r="AU53" s="24">
        <v>0</v>
      </c>
      <c r="AV53" s="24">
        <v>0</v>
      </c>
      <c r="AW53" s="1"/>
      <c r="AX53" s="1"/>
    </row>
    <row r="54" spans="1:50" ht="31.5" x14ac:dyDescent="0.25">
      <c r="A54" s="9" t="s">
        <v>112</v>
      </c>
      <c r="B54" s="15" t="s">
        <v>69</v>
      </c>
      <c r="C54" s="14" t="s">
        <v>19</v>
      </c>
      <c r="D54" s="14" t="s">
        <v>41</v>
      </c>
      <c r="E54" s="24">
        <f t="shared" ref="E54:H56" si="75">I54+M54+Q54+U54+Y54+AC54+AG54+AK54+AO54+AS54</f>
        <v>8625.5</v>
      </c>
      <c r="F54" s="24">
        <f t="shared" si="75"/>
        <v>0</v>
      </c>
      <c r="G54" s="24">
        <f t="shared" si="75"/>
        <v>8625.5</v>
      </c>
      <c r="H54" s="24">
        <f t="shared" si="75"/>
        <v>0</v>
      </c>
      <c r="I54" s="23">
        <f>K54</f>
        <v>1702.9</v>
      </c>
      <c r="J54" s="24">
        <v>0</v>
      </c>
      <c r="K54" s="24">
        <v>1702.9</v>
      </c>
      <c r="L54" s="24">
        <v>0</v>
      </c>
      <c r="M54" s="23">
        <f>O54</f>
        <v>1769.6000000000001</v>
      </c>
      <c r="N54" s="24">
        <v>0</v>
      </c>
      <c r="O54" s="24">
        <f>1873.7-104.1</f>
        <v>1769.6000000000001</v>
      </c>
      <c r="P54" s="24">
        <v>0</v>
      </c>
      <c r="Q54" s="23">
        <f>S54</f>
        <v>2100.4</v>
      </c>
      <c r="R54" s="24">
        <v>0</v>
      </c>
      <c r="S54" s="24">
        <v>2100.4</v>
      </c>
      <c r="T54" s="24">
        <v>0</v>
      </c>
      <c r="U54" s="23">
        <f>W54</f>
        <v>3052.6</v>
      </c>
      <c r="V54" s="24">
        <v>0</v>
      </c>
      <c r="W54" s="24">
        <v>3052.6</v>
      </c>
      <c r="X54" s="24">
        <v>0</v>
      </c>
      <c r="Y54" s="23">
        <f>AA54</f>
        <v>0</v>
      </c>
      <c r="Z54" s="24">
        <v>0</v>
      </c>
      <c r="AA54" s="24">
        <v>0</v>
      </c>
      <c r="AB54" s="24">
        <v>0</v>
      </c>
      <c r="AC54" s="23">
        <f t="shared" si="39"/>
        <v>0</v>
      </c>
      <c r="AD54" s="24">
        <v>0</v>
      </c>
      <c r="AE54" s="24">
        <v>0</v>
      </c>
      <c r="AF54" s="24">
        <v>0</v>
      </c>
      <c r="AG54" s="23">
        <f t="shared" si="40"/>
        <v>0</v>
      </c>
      <c r="AH54" s="24">
        <v>0</v>
      </c>
      <c r="AI54" s="24">
        <v>0</v>
      </c>
      <c r="AJ54" s="24">
        <v>0</v>
      </c>
      <c r="AK54" s="23">
        <f t="shared" si="41"/>
        <v>0</v>
      </c>
      <c r="AL54" s="24">
        <v>0</v>
      </c>
      <c r="AM54" s="24">
        <v>0</v>
      </c>
      <c r="AN54" s="24">
        <v>0</v>
      </c>
      <c r="AO54" s="23">
        <f t="shared" si="42"/>
        <v>0</v>
      </c>
      <c r="AP54" s="24">
        <v>0</v>
      </c>
      <c r="AQ54" s="24">
        <v>0</v>
      </c>
      <c r="AR54" s="24">
        <v>0</v>
      </c>
      <c r="AS54" s="23">
        <f t="shared" si="43"/>
        <v>0</v>
      </c>
      <c r="AT54" s="24">
        <v>0</v>
      </c>
      <c r="AU54" s="24">
        <v>0</v>
      </c>
      <c r="AV54" s="24">
        <v>0</v>
      </c>
    </row>
    <row r="55" spans="1:50" ht="31.5" x14ac:dyDescent="0.25">
      <c r="A55" s="9" t="s">
        <v>34</v>
      </c>
      <c r="B55" s="15" t="s">
        <v>59</v>
      </c>
      <c r="C55" s="14" t="s">
        <v>19</v>
      </c>
      <c r="D55" s="14" t="s">
        <v>66</v>
      </c>
      <c r="E55" s="24">
        <f t="shared" si="75"/>
        <v>7615.6</v>
      </c>
      <c r="F55" s="24">
        <f t="shared" si="75"/>
        <v>0</v>
      </c>
      <c r="G55" s="24">
        <f t="shared" si="75"/>
        <v>7615.6</v>
      </c>
      <c r="H55" s="24">
        <f t="shared" si="75"/>
        <v>0</v>
      </c>
      <c r="I55" s="23">
        <f>K55</f>
        <v>1972.9</v>
      </c>
      <c r="J55" s="24">
        <v>0</v>
      </c>
      <c r="K55" s="24">
        <v>1972.9</v>
      </c>
      <c r="L55" s="24">
        <v>0</v>
      </c>
      <c r="M55" s="23">
        <f>O55</f>
        <v>2090.5</v>
      </c>
      <c r="N55" s="24">
        <v>0</v>
      </c>
      <c r="O55" s="24">
        <v>2090.5</v>
      </c>
      <c r="P55" s="24">
        <v>0</v>
      </c>
      <c r="Q55" s="23">
        <f>S55</f>
        <v>1968.2</v>
      </c>
      <c r="R55" s="24">
        <v>0</v>
      </c>
      <c r="S55" s="24">
        <v>1968.2</v>
      </c>
      <c r="T55" s="24">
        <v>0</v>
      </c>
      <c r="U55" s="23">
        <f>W55</f>
        <v>1584</v>
      </c>
      <c r="V55" s="24">
        <v>0</v>
      </c>
      <c r="W55" s="24">
        <v>1584</v>
      </c>
      <c r="X55" s="24">
        <v>0</v>
      </c>
      <c r="Y55" s="23">
        <f>AA55</f>
        <v>0</v>
      </c>
      <c r="Z55" s="24">
        <v>0</v>
      </c>
      <c r="AA55" s="24">
        <v>0</v>
      </c>
      <c r="AB55" s="24">
        <v>0</v>
      </c>
      <c r="AC55" s="23">
        <f t="shared" si="39"/>
        <v>0</v>
      </c>
      <c r="AD55" s="24">
        <v>0</v>
      </c>
      <c r="AE55" s="24">
        <v>0</v>
      </c>
      <c r="AF55" s="24">
        <v>0</v>
      </c>
      <c r="AG55" s="23">
        <f t="shared" si="40"/>
        <v>0</v>
      </c>
      <c r="AH55" s="24">
        <v>0</v>
      </c>
      <c r="AI55" s="24">
        <v>0</v>
      </c>
      <c r="AJ55" s="24">
        <v>0</v>
      </c>
      <c r="AK55" s="23">
        <f t="shared" si="41"/>
        <v>0</v>
      </c>
      <c r="AL55" s="24">
        <v>0</v>
      </c>
      <c r="AM55" s="24">
        <v>0</v>
      </c>
      <c r="AN55" s="24">
        <v>0</v>
      </c>
      <c r="AO55" s="23">
        <f t="shared" si="42"/>
        <v>0</v>
      </c>
      <c r="AP55" s="24">
        <v>0</v>
      </c>
      <c r="AQ55" s="24">
        <v>0</v>
      </c>
      <c r="AR55" s="24">
        <v>0</v>
      </c>
      <c r="AS55" s="23">
        <f t="shared" si="43"/>
        <v>0</v>
      </c>
      <c r="AT55" s="24">
        <v>0</v>
      </c>
      <c r="AU55" s="24">
        <v>0</v>
      </c>
      <c r="AV55" s="24">
        <v>0</v>
      </c>
    </row>
    <row r="56" spans="1:50" ht="31.5" x14ac:dyDescent="0.25">
      <c r="A56" s="9" t="s">
        <v>35</v>
      </c>
      <c r="B56" s="15" t="s">
        <v>72</v>
      </c>
      <c r="C56" s="14" t="s">
        <v>19</v>
      </c>
      <c r="D56" s="14" t="s">
        <v>41</v>
      </c>
      <c r="E56" s="24">
        <f>I56+M56+Q56+U56+Y56+AC56+AG56+AK56+AO56+AS56</f>
        <v>16698</v>
      </c>
      <c r="F56" s="24">
        <f t="shared" si="75"/>
        <v>0</v>
      </c>
      <c r="G56" s="24">
        <f t="shared" si="75"/>
        <v>16698</v>
      </c>
      <c r="H56" s="24">
        <f t="shared" si="75"/>
        <v>0</v>
      </c>
      <c r="I56" s="23">
        <v>3778.2</v>
      </c>
      <c r="J56" s="24">
        <v>0</v>
      </c>
      <c r="K56" s="24">
        <v>3778.2</v>
      </c>
      <c r="L56" s="24">
        <v>0</v>
      </c>
      <c r="M56" s="23">
        <f>O56</f>
        <v>4493.3</v>
      </c>
      <c r="N56" s="24">
        <v>0</v>
      </c>
      <c r="O56" s="24">
        <f>4748.7-255.4</f>
        <v>4493.3</v>
      </c>
      <c r="P56" s="24">
        <v>0</v>
      </c>
      <c r="Q56" s="23">
        <f>S56</f>
        <v>4016.7</v>
      </c>
      <c r="R56" s="24">
        <v>0</v>
      </c>
      <c r="S56" s="24">
        <f>4089.7-73</f>
        <v>4016.7</v>
      </c>
      <c r="T56" s="24">
        <v>0</v>
      </c>
      <c r="U56" s="23">
        <f>W56</f>
        <v>4409.8</v>
      </c>
      <c r="V56" s="24">
        <v>0</v>
      </c>
      <c r="W56" s="24">
        <v>4409.8</v>
      </c>
      <c r="X56" s="24">
        <v>0</v>
      </c>
      <c r="Y56" s="23">
        <f>AA56</f>
        <v>0</v>
      </c>
      <c r="Z56" s="24">
        <v>0</v>
      </c>
      <c r="AA56" s="24">
        <v>0</v>
      </c>
      <c r="AB56" s="24">
        <v>0</v>
      </c>
      <c r="AC56" s="23">
        <f t="shared" si="39"/>
        <v>0</v>
      </c>
      <c r="AD56" s="24">
        <v>0</v>
      </c>
      <c r="AE56" s="24">
        <v>0</v>
      </c>
      <c r="AF56" s="24">
        <v>0</v>
      </c>
      <c r="AG56" s="23">
        <f t="shared" si="40"/>
        <v>0</v>
      </c>
      <c r="AH56" s="24">
        <v>0</v>
      </c>
      <c r="AI56" s="24">
        <v>0</v>
      </c>
      <c r="AJ56" s="24">
        <v>0</v>
      </c>
      <c r="AK56" s="23">
        <f t="shared" si="41"/>
        <v>0</v>
      </c>
      <c r="AL56" s="24">
        <v>0</v>
      </c>
      <c r="AM56" s="24">
        <v>0</v>
      </c>
      <c r="AN56" s="24">
        <v>0</v>
      </c>
      <c r="AO56" s="23">
        <f t="shared" si="42"/>
        <v>0</v>
      </c>
      <c r="AP56" s="24">
        <v>0</v>
      </c>
      <c r="AQ56" s="24">
        <v>0</v>
      </c>
      <c r="AR56" s="24">
        <v>0</v>
      </c>
      <c r="AS56" s="23">
        <f t="shared" si="43"/>
        <v>0</v>
      </c>
      <c r="AT56" s="24">
        <v>0</v>
      </c>
      <c r="AU56" s="24">
        <v>0</v>
      </c>
      <c r="AV56" s="24">
        <v>0</v>
      </c>
    </row>
    <row r="57" spans="1:50" s="8" customFormat="1" x14ac:dyDescent="0.25">
      <c r="A57" s="49" t="s">
        <v>60</v>
      </c>
      <c r="B57" s="73" t="s">
        <v>113</v>
      </c>
      <c r="C57" s="73"/>
      <c r="D57" s="73"/>
      <c r="E57" s="22">
        <f>E58+E59+E60</f>
        <v>22270.5</v>
      </c>
      <c r="F57" s="22">
        <f t="shared" ref="F57:G57" si="76">F58+F59+F60</f>
        <v>0</v>
      </c>
      <c r="G57" s="22">
        <f t="shared" si="76"/>
        <v>22270.5</v>
      </c>
      <c r="H57" s="22">
        <f>SUM(H76:H77)</f>
        <v>0</v>
      </c>
      <c r="I57" s="22">
        <f>I58</f>
        <v>3940.8</v>
      </c>
      <c r="J57" s="22">
        <f>SUM(J76:J77)</f>
        <v>0</v>
      </c>
      <c r="K57" s="22">
        <f>K58</f>
        <v>3940.8</v>
      </c>
      <c r="L57" s="22">
        <f t="shared" ref="L57:AA57" si="77">SUM(L76:L77)</f>
        <v>0</v>
      </c>
      <c r="M57" s="22">
        <f t="shared" si="77"/>
        <v>0</v>
      </c>
      <c r="N57" s="22">
        <f t="shared" si="77"/>
        <v>0</v>
      </c>
      <c r="O57" s="22">
        <f t="shared" si="77"/>
        <v>0</v>
      </c>
      <c r="P57" s="22">
        <f t="shared" si="77"/>
        <v>0</v>
      </c>
      <c r="Q57" s="22">
        <f t="shared" ref="Q57:R57" si="78">Q58+Q59</f>
        <v>1178</v>
      </c>
      <c r="R57" s="22">
        <f t="shared" si="78"/>
        <v>0</v>
      </c>
      <c r="S57" s="22">
        <f>S58+S59</f>
        <v>1178</v>
      </c>
      <c r="T57" s="22">
        <f t="shared" si="77"/>
        <v>0</v>
      </c>
      <c r="U57" s="22">
        <f>W57</f>
        <v>17151.7</v>
      </c>
      <c r="V57" s="22">
        <f t="shared" si="77"/>
        <v>0</v>
      </c>
      <c r="W57" s="22">
        <f>SUM(W58:W60)</f>
        <v>17151.7</v>
      </c>
      <c r="X57" s="22">
        <f t="shared" si="77"/>
        <v>0</v>
      </c>
      <c r="Y57" s="22">
        <f t="shared" si="77"/>
        <v>0</v>
      </c>
      <c r="Z57" s="22">
        <f t="shared" si="77"/>
        <v>0</v>
      </c>
      <c r="AA57" s="22">
        <f t="shared" si="77"/>
        <v>0</v>
      </c>
      <c r="AB57" s="24">
        <v>0</v>
      </c>
      <c r="AC57" s="23">
        <f t="shared" si="39"/>
        <v>0</v>
      </c>
      <c r="AD57" s="24">
        <v>0</v>
      </c>
      <c r="AE57" s="24">
        <v>0</v>
      </c>
      <c r="AF57" s="24">
        <v>0</v>
      </c>
      <c r="AG57" s="23">
        <f t="shared" si="40"/>
        <v>0</v>
      </c>
      <c r="AH57" s="24">
        <v>0</v>
      </c>
      <c r="AI57" s="24">
        <v>0</v>
      </c>
      <c r="AJ57" s="24">
        <v>0</v>
      </c>
      <c r="AK57" s="23">
        <f t="shared" si="41"/>
        <v>0</v>
      </c>
      <c r="AL57" s="24">
        <v>0</v>
      </c>
      <c r="AM57" s="24">
        <v>0</v>
      </c>
      <c r="AN57" s="24">
        <v>0</v>
      </c>
      <c r="AO57" s="23">
        <f t="shared" si="42"/>
        <v>0</v>
      </c>
      <c r="AP57" s="24">
        <v>0</v>
      </c>
      <c r="AQ57" s="24">
        <v>0</v>
      </c>
      <c r="AR57" s="24">
        <v>0</v>
      </c>
      <c r="AS57" s="23">
        <f t="shared" si="43"/>
        <v>0</v>
      </c>
      <c r="AT57" s="24">
        <v>0</v>
      </c>
      <c r="AU57" s="24">
        <v>0</v>
      </c>
      <c r="AV57" s="24">
        <v>0</v>
      </c>
      <c r="AW57" s="1"/>
      <c r="AX57" s="1"/>
    </row>
    <row r="58" spans="1:50" ht="47.25" x14ac:dyDescent="0.25">
      <c r="A58" s="9" t="s">
        <v>61</v>
      </c>
      <c r="B58" s="15" t="s">
        <v>63</v>
      </c>
      <c r="C58" s="14" t="s">
        <v>19</v>
      </c>
      <c r="D58" s="14" t="s">
        <v>66</v>
      </c>
      <c r="E58" s="24">
        <f>I58+M58+Q58+U58+Y58+AC58+AG58+AK58+AO58+AS58</f>
        <v>9366.2999999999993</v>
      </c>
      <c r="F58" s="24">
        <f>J58+N58+R58+V58+Z58+AD58+AH58+AL58+AP58+AT58</f>
        <v>0</v>
      </c>
      <c r="G58" s="24">
        <f>K58+O58+S58+W58+AA58+AE58+AI58+AM58+AQ58+AU58</f>
        <v>9366.2999999999993</v>
      </c>
      <c r="H58" s="24">
        <f>L58+P58+T58+X58+AB58+AF58+AJ58+AN58+AR58+AV58</f>
        <v>0</v>
      </c>
      <c r="I58" s="23">
        <f>K58</f>
        <v>3940.8</v>
      </c>
      <c r="J58" s="24">
        <v>0</v>
      </c>
      <c r="K58" s="24">
        <v>3940.8</v>
      </c>
      <c r="L58" s="24">
        <v>0</v>
      </c>
      <c r="M58" s="23">
        <f>O58</f>
        <v>0</v>
      </c>
      <c r="N58" s="24">
        <v>0</v>
      </c>
      <c r="O58" s="24">
        <v>0</v>
      </c>
      <c r="P58" s="24">
        <v>0</v>
      </c>
      <c r="Q58" s="23">
        <f>S58</f>
        <v>484</v>
      </c>
      <c r="R58" s="24">
        <v>0</v>
      </c>
      <c r="S58" s="24">
        <v>484</v>
      </c>
      <c r="T58" s="24">
        <v>0</v>
      </c>
      <c r="U58" s="23">
        <f>W58</f>
        <v>4941.5</v>
      </c>
      <c r="V58" s="24">
        <v>0</v>
      </c>
      <c r="W58" s="24">
        <v>4941.5</v>
      </c>
      <c r="X58" s="24">
        <v>0</v>
      </c>
      <c r="Y58" s="23">
        <f>AA58</f>
        <v>0</v>
      </c>
      <c r="Z58" s="24">
        <v>0</v>
      </c>
      <c r="AA58" s="24">
        <v>0</v>
      </c>
      <c r="AB58" s="24">
        <v>0</v>
      </c>
      <c r="AC58" s="23">
        <f t="shared" si="39"/>
        <v>0</v>
      </c>
      <c r="AD58" s="24">
        <v>0</v>
      </c>
      <c r="AE58" s="24">
        <v>0</v>
      </c>
      <c r="AF58" s="24">
        <v>0</v>
      </c>
      <c r="AG58" s="23">
        <f t="shared" si="40"/>
        <v>0</v>
      </c>
      <c r="AH58" s="24">
        <v>0</v>
      </c>
      <c r="AI58" s="24">
        <v>0</v>
      </c>
      <c r="AJ58" s="24">
        <v>0</v>
      </c>
      <c r="AK58" s="23">
        <f t="shared" si="41"/>
        <v>0</v>
      </c>
      <c r="AL58" s="24">
        <v>0</v>
      </c>
      <c r="AM58" s="24">
        <v>0</v>
      </c>
      <c r="AN58" s="24">
        <v>0</v>
      </c>
      <c r="AO58" s="23">
        <f t="shared" si="42"/>
        <v>0</v>
      </c>
      <c r="AP58" s="24">
        <v>0</v>
      </c>
      <c r="AQ58" s="24">
        <v>0</v>
      </c>
      <c r="AR58" s="24">
        <v>0</v>
      </c>
      <c r="AS58" s="23">
        <f t="shared" si="43"/>
        <v>0</v>
      </c>
      <c r="AT58" s="24">
        <v>0</v>
      </c>
      <c r="AU58" s="24">
        <v>0</v>
      </c>
      <c r="AV58" s="24">
        <v>0</v>
      </c>
    </row>
    <row r="59" spans="1:50" ht="95.25" thickBot="1" x14ac:dyDescent="0.3">
      <c r="A59" s="33" t="s">
        <v>62</v>
      </c>
      <c r="B59" s="29" t="s">
        <v>77</v>
      </c>
      <c r="C59" s="14" t="s">
        <v>19</v>
      </c>
      <c r="D59" s="14" t="s">
        <v>66</v>
      </c>
      <c r="E59" s="24">
        <f>Q59</f>
        <v>694</v>
      </c>
      <c r="F59" s="24">
        <v>0</v>
      </c>
      <c r="G59" s="24">
        <f>Q59</f>
        <v>694</v>
      </c>
      <c r="H59" s="24">
        <v>0</v>
      </c>
      <c r="I59" s="30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31">
        <v>0</v>
      </c>
      <c r="Q59" s="24">
        <f>S59</f>
        <v>694</v>
      </c>
      <c r="R59" s="24">
        <v>0</v>
      </c>
      <c r="S59" s="24">
        <v>694</v>
      </c>
      <c r="T59" s="31">
        <v>0</v>
      </c>
      <c r="U59" s="24">
        <v>0</v>
      </c>
      <c r="V59" s="24">
        <v>0</v>
      </c>
      <c r="W59" s="24">
        <v>0</v>
      </c>
      <c r="X59" s="31">
        <v>0</v>
      </c>
      <c r="Y59" s="24">
        <v>0</v>
      </c>
      <c r="Z59" s="24">
        <v>0</v>
      </c>
      <c r="AA59" s="24">
        <v>0</v>
      </c>
      <c r="AB59" s="24">
        <v>0</v>
      </c>
      <c r="AC59" s="23">
        <f t="shared" ref="AC59" si="79">AE59</f>
        <v>0</v>
      </c>
      <c r="AD59" s="24">
        <v>0</v>
      </c>
      <c r="AE59" s="24">
        <v>0</v>
      </c>
      <c r="AF59" s="24">
        <v>0</v>
      </c>
      <c r="AG59" s="23">
        <f t="shared" ref="AG59" si="80">AI59</f>
        <v>0</v>
      </c>
      <c r="AH59" s="24">
        <v>0</v>
      </c>
      <c r="AI59" s="24">
        <v>0</v>
      </c>
      <c r="AJ59" s="24">
        <v>0</v>
      </c>
      <c r="AK59" s="23">
        <f t="shared" ref="AK59" si="81">AM59</f>
        <v>0</v>
      </c>
      <c r="AL59" s="24">
        <v>0</v>
      </c>
      <c r="AM59" s="24">
        <v>0</v>
      </c>
      <c r="AN59" s="24">
        <v>0</v>
      </c>
      <c r="AO59" s="23">
        <f t="shared" ref="AO59" si="82">AQ59</f>
        <v>0</v>
      </c>
      <c r="AP59" s="24">
        <v>0</v>
      </c>
      <c r="AQ59" s="24">
        <v>0</v>
      </c>
      <c r="AR59" s="24">
        <v>0</v>
      </c>
      <c r="AS59" s="23">
        <f t="shared" ref="AS59" si="83">AU59</f>
        <v>0</v>
      </c>
      <c r="AT59" s="24">
        <v>0</v>
      </c>
      <c r="AU59" s="24">
        <v>0</v>
      </c>
      <c r="AV59" s="24">
        <v>0</v>
      </c>
    </row>
    <row r="60" spans="1:50" ht="52.5" customHeight="1" x14ac:dyDescent="0.25">
      <c r="A60" s="38" t="s">
        <v>118</v>
      </c>
      <c r="B60" s="39" t="s">
        <v>149</v>
      </c>
      <c r="C60" s="14" t="s">
        <v>19</v>
      </c>
      <c r="D60" s="14" t="s">
        <v>41</v>
      </c>
      <c r="E60" s="24">
        <f>G60</f>
        <v>12210.2</v>
      </c>
      <c r="F60" s="24">
        <v>0</v>
      </c>
      <c r="G60" s="24">
        <f>W60</f>
        <v>12210.2</v>
      </c>
      <c r="H60" s="24">
        <v>0</v>
      </c>
      <c r="I60" s="30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31">
        <v>0</v>
      </c>
      <c r="Q60" s="24">
        <f>S60</f>
        <v>0</v>
      </c>
      <c r="R60" s="24">
        <v>0</v>
      </c>
      <c r="S60" s="24">
        <v>0</v>
      </c>
      <c r="T60" s="31">
        <v>0</v>
      </c>
      <c r="U60" s="24">
        <f>W60</f>
        <v>12210.2</v>
      </c>
      <c r="V60" s="24">
        <v>0</v>
      </c>
      <c r="W60" s="24">
        <v>12210.2</v>
      </c>
      <c r="X60" s="31">
        <v>0</v>
      </c>
      <c r="Y60" s="24">
        <v>0</v>
      </c>
      <c r="Z60" s="24">
        <v>0</v>
      </c>
      <c r="AA60" s="24">
        <v>0</v>
      </c>
      <c r="AB60" s="24">
        <v>0</v>
      </c>
      <c r="AC60" s="23">
        <f t="shared" ref="AC60" si="84">AE60</f>
        <v>0</v>
      </c>
      <c r="AD60" s="24">
        <v>0</v>
      </c>
      <c r="AE60" s="24">
        <v>0</v>
      </c>
      <c r="AF60" s="24">
        <v>0</v>
      </c>
      <c r="AG60" s="23">
        <f t="shared" ref="AG60" si="85">AI60</f>
        <v>0</v>
      </c>
      <c r="AH60" s="24">
        <v>0</v>
      </c>
      <c r="AI60" s="24">
        <v>0</v>
      </c>
      <c r="AJ60" s="24">
        <v>0</v>
      </c>
      <c r="AK60" s="23">
        <f t="shared" ref="AK60" si="86">AM60</f>
        <v>0</v>
      </c>
      <c r="AL60" s="24">
        <v>0</v>
      </c>
      <c r="AM60" s="24">
        <v>0</v>
      </c>
      <c r="AN60" s="24">
        <v>0</v>
      </c>
      <c r="AO60" s="23">
        <f t="shared" ref="AO60" si="87">AQ60</f>
        <v>0</v>
      </c>
      <c r="AP60" s="24">
        <v>0</v>
      </c>
      <c r="AQ60" s="24">
        <v>0</v>
      </c>
      <c r="AR60" s="24">
        <v>0</v>
      </c>
      <c r="AS60" s="23">
        <f t="shared" ref="AS60" si="88">AU60</f>
        <v>0</v>
      </c>
      <c r="AT60" s="24">
        <v>0</v>
      </c>
      <c r="AU60" s="24">
        <v>0</v>
      </c>
      <c r="AV60" s="24">
        <v>0</v>
      </c>
    </row>
  </sheetData>
  <dataConsolidate/>
  <mergeCells count="49">
    <mergeCell ref="B53:D53"/>
    <mergeCell ref="B57:D57"/>
    <mergeCell ref="B47:D47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B10:D10"/>
    <mergeCell ref="AH7:AJ7"/>
    <mergeCell ref="Q7:Q8"/>
    <mergeCell ref="F7:H7"/>
    <mergeCell ref="I7:I8"/>
    <mergeCell ref="U7:U8"/>
    <mergeCell ref="R7:T7"/>
    <mergeCell ref="Z7:AB7"/>
    <mergeCell ref="AG7:AG8"/>
    <mergeCell ref="AC7:AC8"/>
    <mergeCell ref="AD7:AF7"/>
    <mergeCell ref="J7:L7"/>
    <mergeCell ref="M7:M8"/>
    <mergeCell ref="B22:D22"/>
    <mergeCell ref="B29:D29"/>
    <mergeCell ref="B17:D17"/>
    <mergeCell ref="B18:D18"/>
    <mergeCell ref="B11:D11"/>
    <mergeCell ref="AG6:AJ6"/>
    <mergeCell ref="AK6:AN6"/>
    <mergeCell ref="AS1:AV3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AS6:AV6"/>
    <mergeCell ref="AC6:AF6"/>
    <mergeCell ref="N7:P7"/>
    <mergeCell ref="E7:E8"/>
  </mergeCells>
  <printOptions horizontalCentered="1"/>
  <pageMargins left="0" right="0" top="0.19685039370078741" bottom="0.19685039370078741" header="0.31496062992125984" footer="0.31496062992125984"/>
  <pageSetup paperSize="9" scale="23" fitToHeight="0" orientation="landscape" r:id="rId1"/>
  <headerFooter>
    <oddFooter>Страница  &amp;P из &amp;N</oddFooter>
  </headerFooter>
  <rowBreaks count="1" manualBreakCount="1">
    <brk id="46" max="47" man="1"/>
  </rowBreaks>
  <colBreaks count="2" manualBreakCount="2">
    <brk id="16" max="54" man="1"/>
    <brk id="36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2024-12-03T11:28:40Z</cp:lastPrinted>
  <dcterms:created xsi:type="dcterms:W3CDTF">2019-10-14T07:16:42Z</dcterms:created>
  <dcterms:modified xsi:type="dcterms:W3CDTF">2025-02-07T07:16:57Z</dcterms:modified>
</cp:coreProperties>
</file>