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БМЕН ДОКУМЕНТАМИ\_ИАиТО\_Hа САЙТ\Экономика\Развитие энергетики\"/>
    </mc:Choice>
  </mc:AlternateContent>
  <bookViews>
    <workbookView xWindow="0" yWindow="1200" windowWidth="28800" windowHeight="11145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1'!$A$1:$N$19</definedName>
    <definedName name="_xlnm.Print_Area" localSheetId="1">'Приложение 2-ТЭО'!$A$1:$BG$92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1" i="1" l="1"/>
  <c r="AG11" i="1"/>
  <c r="AD11" i="1"/>
  <c r="I11" i="1"/>
  <c r="I10" i="1" s="1"/>
  <c r="H11" i="1"/>
  <c r="E11" i="1"/>
  <c r="E10" i="1" s="1"/>
  <c r="AH10" i="1"/>
  <c r="AF11" i="1"/>
  <c r="AF10" i="1" s="1"/>
  <c r="AD23" i="1"/>
  <c r="E23" i="1"/>
  <c r="H23" i="1"/>
  <c r="I23" i="1"/>
  <c r="E22" i="1"/>
  <c r="Y11" i="1"/>
  <c r="F11" i="1"/>
  <c r="G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Z11" i="1"/>
  <c r="AA11" i="1"/>
  <c r="AB11" i="1"/>
  <c r="AC11" i="1"/>
  <c r="AE11" i="1"/>
  <c r="I7" i="2" l="1"/>
  <c r="H83" i="1" l="1"/>
  <c r="I83" i="1"/>
  <c r="AD83" i="1"/>
  <c r="H84" i="1"/>
  <c r="E84" i="1" s="1"/>
  <c r="I84" i="1"/>
  <c r="AD84" i="1"/>
  <c r="AD85" i="1"/>
  <c r="H85" i="1"/>
  <c r="AD86" i="1"/>
  <c r="I85" i="1"/>
  <c r="E83" i="1" l="1"/>
  <c r="E85" i="1"/>
  <c r="AD82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AD22" i="1"/>
  <c r="BC22" i="1"/>
  <c r="AX22" i="1"/>
  <c r="AS22" i="1"/>
  <c r="AN22" i="1"/>
  <c r="AI22" i="1"/>
  <c r="Y22" i="1"/>
  <c r="X22" i="1"/>
  <c r="I22" i="1" s="1"/>
  <c r="W22" i="1"/>
  <c r="H22" i="1" s="1"/>
  <c r="O22" i="1"/>
  <c r="J22" i="1"/>
  <c r="G22" i="1"/>
  <c r="F22" i="1"/>
  <c r="AD21" i="1"/>
  <c r="BC21" i="1"/>
  <c r="AX21" i="1"/>
  <c r="AS21" i="1"/>
  <c r="AN21" i="1"/>
  <c r="AI21" i="1"/>
  <c r="Y21" i="1"/>
  <c r="X21" i="1"/>
  <c r="I21" i="1" s="1"/>
  <c r="W21" i="1"/>
  <c r="H21" i="1" s="1"/>
  <c r="O21" i="1"/>
  <c r="J21" i="1"/>
  <c r="G21" i="1"/>
  <c r="F21" i="1"/>
  <c r="BB24" i="1"/>
  <c r="BD24" i="1"/>
  <c r="BE24" i="1"/>
  <c r="BF24" i="1"/>
  <c r="BG24" i="1"/>
  <c r="K24" i="1"/>
  <c r="L24" i="1"/>
  <c r="M24" i="1"/>
  <c r="N24" i="1"/>
  <c r="P24" i="1"/>
  <c r="U24" i="1"/>
  <c r="Z24" i="1"/>
  <c r="AE24" i="1"/>
  <c r="AF24" i="1"/>
  <c r="AG24" i="1"/>
  <c r="AH24" i="1"/>
  <c r="AJ24" i="1"/>
  <c r="AK24" i="1"/>
  <c r="AL24" i="1"/>
  <c r="AM24" i="1"/>
  <c r="AO24" i="1"/>
  <c r="AP24" i="1"/>
  <c r="AQ24" i="1"/>
  <c r="AR24" i="1"/>
  <c r="AT24" i="1"/>
  <c r="AU24" i="1"/>
  <c r="AV24" i="1"/>
  <c r="AW24" i="1"/>
  <c r="AY24" i="1"/>
  <c r="AZ24" i="1"/>
  <c r="BA24" i="1"/>
  <c r="BC86" i="1"/>
  <c r="AX86" i="1"/>
  <c r="AS86" i="1"/>
  <c r="AN86" i="1"/>
  <c r="AI86" i="1"/>
  <c r="Y86" i="1"/>
  <c r="V86" i="1"/>
  <c r="T86" i="1" s="1"/>
  <c r="O86" i="1"/>
  <c r="J86" i="1"/>
  <c r="I86" i="1"/>
  <c r="H86" i="1"/>
  <c r="BC82" i="1"/>
  <c r="AX82" i="1"/>
  <c r="AS82" i="1"/>
  <c r="AN82" i="1"/>
  <c r="AI82" i="1"/>
  <c r="Y82" i="1"/>
  <c r="O82" i="1"/>
  <c r="J82" i="1"/>
  <c r="I82" i="1"/>
  <c r="H82" i="1"/>
  <c r="E86" i="1" l="1"/>
  <c r="T22" i="1"/>
  <c r="T21" i="1"/>
  <c r="E21" i="1"/>
  <c r="G86" i="1"/>
  <c r="AC72" i="1"/>
  <c r="AC24" i="1" s="1"/>
  <c r="AB72" i="1"/>
  <c r="AA72" i="1"/>
  <c r="AA71" i="1"/>
  <c r="AB69" i="1"/>
  <c r="AA69" i="1"/>
  <c r="H14" i="2"/>
  <c r="AA24" i="1" l="1"/>
  <c r="AB24" i="1"/>
  <c r="H17" i="2"/>
  <c r="BC81" i="1" l="1"/>
  <c r="AX81" i="1"/>
  <c r="AS81" i="1"/>
  <c r="AN81" i="1"/>
  <c r="AI81" i="1"/>
  <c r="AD81" i="1"/>
  <c r="Y81" i="1"/>
  <c r="O81" i="1"/>
  <c r="J81" i="1"/>
  <c r="I81" i="1"/>
  <c r="H81" i="1"/>
  <c r="AD77" i="1" l="1"/>
  <c r="AI77" i="1"/>
  <c r="AN77" i="1"/>
  <c r="AS77" i="1"/>
  <c r="AX77" i="1"/>
  <c r="BC77" i="1"/>
  <c r="H77" i="1"/>
  <c r="I77" i="1"/>
  <c r="J77" i="1"/>
  <c r="O77" i="1"/>
  <c r="Y77" i="1"/>
  <c r="AD78" i="1"/>
  <c r="AI78" i="1"/>
  <c r="AN78" i="1"/>
  <c r="AS78" i="1"/>
  <c r="AX78" i="1"/>
  <c r="BC78" i="1"/>
  <c r="J78" i="1"/>
  <c r="O78" i="1"/>
  <c r="I78" i="1"/>
  <c r="H78" i="1"/>
  <c r="Y78" i="1"/>
  <c r="H79" i="1" l="1"/>
  <c r="AD75" i="1"/>
  <c r="AI75" i="1"/>
  <c r="AN75" i="1"/>
  <c r="AS75" i="1"/>
  <c r="AX75" i="1"/>
  <c r="BC75" i="1"/>
  <c r="AD76" i="1"/>
  <c r="AI76" i="1"/>
  <c r="AN76" i="1"/>
  <c r="AS76" i="1"/>
  <c r="AX76" i="1"/>
  <c r="BC76" i="1"/>
  <c r="J75" i="1"/>
  <c r="O75" i="1"/>
  <c r="J76" i="1"/>
  <c r="O76" i="1"/>
  <c r="Y75" i="1"/>
  <c r="Y76" i="1"/>
  <c r="J79" i="1"/>
  <c r="O79" i="1"/>
  <c r="Y79" i="1"/>
  <c r="AD79" i="1"/>
  <c r="AI79" i="1"/>
  <c r="AN79" i="1"/>
  <c r="H75" i="1"/>
  <c r="I75" i="1"/>
  <c r="H76" i="1"/>
  <c r="I76" i="1"/>
  <c r="J80" i="1"/>
  <c r="O80" i="1"/>
  <c r="AS79" i="1"/>
  <c r="AX79" i="1"/>
  <c r="BC79" i="1"/>
  <c r="AD80" i="1"/>
  <c r="AI80" i="1"/>
  <c r="AN80" i="1"/>
  <c r="AS80" i="1"/>
  <c r="AX80" i="1"/>
  <c r="BC80" i="1"/>
  <c r="Y80" i="1"/>
  <c r="I79" i="1"/>
  <c r="H80" i="1"/>
  <c r="I80" i="1"/>
  <c r="BC74" i="1" l="1"/>
  <c r="AX74" i="1"/>
  <c r="AS74" i="1"/>
  <c r="AN74" i="1"/>
  <c r="AI74" i="1"/>
  <c r="AD74" i="1"/>
  <c r="Y74" i="1"/>
  <c r="O74" i="1"/>
  <c r="J74" i="1"/>
  <c r="I74" i="1"/>
  <c r="H74" i="1"/>
  <c r="F74" i="1"/>
  <c r="BC20" i="1" l="1"/>
  <c r="AX20" i="1"/>
  <c r="AS20" i="1"/>
  <c r="AN20" i="1"/>
  <c r="AI20" i="1"/>
  <c r="AD20" i="1"/>
  <c r="Y20" i="1"/>
  <c r="X20" i="1"/>
  <c r="I20" i="1" s="1"/>
  <c r="W20" i="1"/>
  <c r="H20" i="1" s="1"/>
  <c r="O20" i="1"/>
  <c r="J20" i="1"/>
  <c r="G20" i="1"/>
  <c r="F20" i="1"/>
  <c r="BC73" i="1"/>
  <c r="AX73" i="1"/>
  <c r="AS73" i="1"/>
  <c r="AN73" i="1"/>
  <c r="AI73" i="1"/>
  <c r="AD73" i="1"/>
  <c r="Y73" i="1"/>
  <c r="O73" i="1"/>
  <c r="J73" i="1"/>
  <c r="I73" i="1"/>
  <c r="H73" i="1"/>
  <c r="F73" i="1"/>
  <c r="T20" i="1" l="1"/>
  <c r="E20" i="1" s="1"/>
  <c r="BC72" i="1" l="1"/>
  <c r="AX72" i="1"/>
  <c r="AS72" i="1"/>
  <c r="AN72" i="1"/>
  <c r="AI72" i="1"/>
  <c r="AD72" i="1"/>
  <c r="Y72" i="1"/>
  <c r="O72" i="1"/>
  <c r="J72" i="1"/>
  <c r="I72" i="1"/>
  <c r="H72" i="1"/>
  <c r="F72" i="1"/>
  <c r="BC71" i="1"/>
  <c r="AX71" i="1"/>
  <c r="AS71" i="1"/>
  <c r="AN71" i="1"/>
  <c r="AI71" i="1"/>
  <c r="AD71" i="1"/>
  <c r="Y71" i="1"/>
  <c r="O71" i="1"/>
  <c r="J71" i="1"/>
  <c r="I71" i="1"/>
  <c r="H71" i="1"/>
  <c r="F71" i="1"/>
  <c r="BC70" i="1"/>
  <c r="AX70" i="1"/>
  <c r="AS70" i="1"/>
  <c r="AN70" i="1"/>
  <c r="AI70" i="1"/>
  <c r="AD70" i="1"/>
  <c r="Y70" i="1"/>
  <c r="O70" i="1"/>
  <c r="J70" i="1"/>
  <c r="I70" i="1"/>
  <c r="H70" i="1"/>
  <c r="F70" i="1"/>
  <c r="BC69" i="1"/>
  <c r="AX69" i="1"/>
  <c r="AS69" i="1"/>
  <c r="AN69" i="1"/>
  <c r="AI69" i="1"/>
  <c r="AD69" i="1"/>
  <c r="Y69" i="1"/>
  <c r="O69" i="1"/>
  <c r="J69" i="1"/>
  <c r="I69" i="1"/>
  <c r="H69" i="1"/>
  <c r="F69" i="1"/>
  <c r="BC19" i="1" l="1"/>
  <c r="AX19" i="1"/>
  <c r="AS19" i="1"/>
  <c r="AN19" i="1"/>
  <c r="AI19" i="1"/>
  <c r="AD19" i="1"/>
  <c r="Y19" i="1"/>
  <c r="X19" i="1"/>
  <c r="I19" i="1" s="1"/>
  <c r="W19" i="1"/>
  <c r="H19" i="1" s="1"/>
  <c r="O19" i="1"/>
  <c r="J19" i="1"/>
  <c r="G19" i="1"/>
  <c r="F19" i="1"/>
  <c r="T19" i="1" l="1"/>
  <c r="E19" i="1" s="1"/>
  <c r="BC65" i="1"/>
  <c r="AX65" i="1"/>
  <c r="AS65" i="1"/>
  <c r="AN65" i="1"/>
  <c r="AI65" i="1"/>
  <c r="AD65" i="1"/>
  <c r="Y65" i="1"/>
  <c r="I65" i="1"/>
  <c r="H65" i="1"/>
  <c r="O65" i="1"/>
  <c r="J65" i="1"/>
  <c r="G65" i="1"/>
  <c r="F65" i="1"/>
  <c r="BC64" i="1"/>
  <c r="AX64" i="1"/>
  <c r="AS64" i="1"/>
  <c r="AN64" i="1"/>
  <c r="AI64" i="1"/>
  <c r="AD64" i="1"/>
  <c r="Y64" i="1"/>
  <c r="H64" i="1"/>
  <c r="T64" i="1"/>
  <c r="O64" i="1"/>
  <c r="J64" i="1"/>
  <c r="I64" i="1"/>
  <c r="F64" i="1"/>
  <c r="BC63" i="1"/>
  <c r="AX63" i="1"/>
  <c r="AS63" i="1"/>
  <c r="AN63" i="1"/>
  <c r="AI63" i="1"/>
  <c r="AD63" i="1"/>
  <c r="Y63" i="1"/>
  <c r="I63" i="1"/>
  <c r="T63" i="1"/>
  <c r="O63" i="1"/>
  <c r="J63" i="1"/>
  <c r="G63" i="1"/>
  <c r="F63" i="1"/>
  <c r="X62" i="1"/>
  <c r="W62" i="1"/>
  <c r="V62" i="1"/>
  <c r="X61" i="1"/>
  <c r="W61" i="1"/>
  <c r="V61" i="1"/>
  <c r="X60" i="1"/>
  <c r="W60" i="1"/>
  <c r="V60" i="1"/>
  <c r="X59" i="1"/>
  <c r="W59" i="1"/>
  <c r="V59" i="1"/>
  <c r="X58" i="1"/>
  <c r="W58" i="1"/>
  <c r="V58" i="1"/>
  <c r="X57" i="1"/>
  <c r="W57" i="1"/>
  <c r="V57" i="1"/>
  <c r="X56" i="1"/>
  <c r="W56" i="1"/>
  <c r="V56" i="1"/>
  <c r="X55" i="1"/>
  <c r="W55" i="1"/>
  <c r="W24" i="1" s="1"/>
  <c r="V55" i="1"/>
  <c r="X24" i="1" l="1"/>
  <c r="E64" i="1"/>
  <c r="T65" i="1"/>
  <c r="E65" i="1" s="1"/>
  <c r="G64" i="1"/>
  <c r="E63" i="1"/>
  <c r="H63" i="1"/>
  <c r="X18" i="1" l="1"/>
  <c r="W18" i="1"/>
  <c r="Y18" i="1"/>
  <c r="T18" i="1" l="1"/>
  <c r="BC18" i="1"/>
  <c r="AX18" i="1"/>
  <c r="AS18" i="1"/>
  <c r="AN18" i="1"/>
  <c r="AI18" i="1"/>
  <c r="AD18" i="1"/>
  <c r="O18" i="1"/>
  <c r="J18" i="1"/>
  <c r="I18" i="1"/>
  <c r="H18" i="1"/>
  <c r="G18" i="1"/>
  <c r="F18" i="1"/>
  <c r="BC68" i="1"/>
  <c r="AX68" i="1"/>
  <c r="AS68" i="1"/>
  <c r="AN68" i="1"/>
  <c r="AI68" i="1"/>
  <c r="AD68" i="1"/>
  <c r="Y68" i="1"/>
  <c r="O68" i="1"/>
  <c r="J68" i="1"/>
  <c r="I68" i="1"/>
  <c r="H68" i="1"/>
  <c r="F68" i="1"/>
  <c r="E18" i="1" l="1"/>
  <c r="BC67" i="1" l="1"/>
  <c r="AX67" i="1"/>
  <c r="AS67" i="1"/>
  <c r="AN67" i="1"/>
  <c r="AI67" i="1"/>
  <c r="AD67" i="1"/>
  <c r="Y67" i="1"/>
  <c r="O67" i="1"/>
  <c r="J67" i="1"/>
  <c r="I67" i="1"/>
  <c r="H67" i="1"/>
  <c r="F67" i="1"/>
  <c r="BC92" i="1" l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E92" i="1" l="1"/>
  <c r="Y88" i="1" l="1"/>
  <c r="BC88" i="1"/>
  <c r="AX88" i="1"/>
  <c r="AS88" i="1"/>
  <c r="AN88" i="1"/>
  <c r="AI88" i="1"/>
  <c r="AD88" i="1"/>
  <c r="T88" i="1"/>
  <c r="O88" i="1"/>
  <c r="J88" i="1"/>
  <c r="I88" i="1"/>
  <c r="H88" i="1"/>
  <c r="G88" i="1"/>
  <c r="F88" i="1"/>
  <c r="E88" i="1" l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BC90" i="1"/>
  <c r="AX90" i="1"/>
  <c r="AS90" i="1"/>
  <c r="AN90" i="1"/>
  <c r="AI90" i="1"/>
  <c r="AD90" i="1"/>
  <c r="Y90" i="1"/>
  <c r="T90" i="1"/>
  <c r="T89" i="1" s="1"/>
  <c r="T87" i="1" s="1"/>
  <c r="O90" i="1"/>
  <c r="J90" i="1"/>
  <c r="I90" i="1"/>
  <c r="H90" i="1"/>
  <c r="G90" i="1"/>
  <c r="F90" i="1"/>
  <c r="BG89" i="1"/>
  <c r="BG87" i="1" s="1"/>
  <c r="BF89" i="1"/>
  <c r="BF87" i="1" s="1"/>
  <c r="BE89" i="1"/>
  <c r="BE87" i="1" s="1"/>
  <c r="BD89" i="1"/>
  <c r="BD87" i="1" s="1"/>
  <c r="BB89" i="1"/>
  <c r="BB87" i="1" s="1"/>
  <c r="BA89" i="1"/>
  <c r="BA87" i="1" s="1"/>
  <c r="AZ89" i="1"/>
  <c r="AZ87" i="1" s="1"/>
  <c r="AY89" i="1"/>
  <c r="AY87" i="1" s="1"/>
  <c r="AW89" i="1"/>
  <c r="AW87" i="1" s="1"/>
  <c r="AV89" i="1"/>
  <c r="AV87" i="1" s="1"/>
  <c r="AU89" i="1"/>
  <c r="AU87" i="1" s="1"/>
  <c r="AT89" i="1"/>
  <c r="AT87" i="1" s="1"/>
  <c r="AR89" i="1"/>
  <c r="AR87" i="1" s="1"/>
  <c r="AQ89" i="1"/>
  <c r="AQ87" i="1" s="1"/>
  <c r="AP89" i="1"/>
  <c r="AP87" i="1" s="1"/>
  <c r="AO89" i="1"/>
  <c r="AO87" i="1" s="1"/>
  <c r="AM89" i="1"/>
  <c r="AM87" i="1" s="1"/>
  <c r="AL89" i="1"/>
  <c r="AL87" i="1" s="1"/>
  <c r="AK89" i="1"/>
  <c r="AK87" i="1" s="1"/>
  <c r="AJ89" i="1"/>
  <c r="AJ87" i="1" s="1"/>
  <c r="AH89" i="1"/>
  <c r="AH87" i="1" s="1"/>
  <c r="AG89" i="1"/>
  <c r="AG87" i="1" s="1"/>
  <c r="AF89" i="1"/>
  <c r="AF87" i="1" s="1"/>
  <c r="AE89" i="1"/>
  <c r="AE87" i="1" s="1"/>
  <c r="AC89" i="1"/>
  <c r="AC87" i="1" s="1"/>
  <c r="AB89" i="1"/>
  <c r="AB87" i="1" s="1"/>
  <c r="AA89" i="1"/>
  <c r="AA87" i="1" s="1"/>
  <c r="Z89" i="1"/>
  <c r="Z87" i="1" s="1"/>
  <c r="X89" i="1"/>
  <c r="X87" i="1" s="1"/>
  <c r="W89" i="1"/>
  <c r="W87" i="1" s="1"/>
  <c r="V89" i="1"/>
  <c r="V82" i="1" s="1"/>
  <c r="U89" i="1"/>
  <c r="U87" i="1" s="1"/>
  <c r="S89" i="1"/>
  <c r="S87" i="1" s="1"/>
  <c r="R89" i="1"/>
  <c r="R87" i="1" s="1"/>
  <c r="Q89" i="1"/>
  <c r="Q87" i="1" s="1"/>
  <c r="P89" i="1"/>
  <c r="P87" i="1" s="1"/>
  <c r="N89" i="1"/>
  <c r="N87" i="1" s="1"/>
  <c r="M89" i="1"/>
  <c r="M87" i="1" s="1"/>
  <c r="L89" i="1"/>
  <c r="L87" i="1" s="1"/>
  <c r="K89" i="1"/>
  <c r="K87" i="1" s="1"/>
  <c r="G82" i="1" l="1"/>
  <c r="T82" i="1"/>
  <c r="E82" i="1" s="1"/>
  <c r="AN89" i="1"/>
  <c r="AN87" i="1" s="1"/>
  <c r="V87" i="1"/>
  <c r="V80" i="1" s="1"/>
  <c r="T80" i="1" s="1"/>
  <c r="E80" i="1" s="1"/>
  <c r="V81" i="1"/>
  <c r="G80" i="1"/>
  <c r="I89" i="1"/>
  <c r="I87" i="1" s="1"/>
  <c r="Y89" i="1"/>
  <c r="Y87" i="1" s="1"/>
  <c r="AS89" i="1"/>
  <c r="AS87" i="1" s="1"/>
  <c r="G89" i="1"/>
  <c r="G87" i="1" s="1"/>
  <c r="O89" i="1"/>
  <c r="O87" i="1" s="1"/>
  <c r="AI89" i="1"/>
  <c r="AI87" i="1" s="1"/>
  <c r="BC89" i="1"/>
  <c r="BC87" i="1" s="1"/>
  <c r="E91" i="1"/>
  <c r="E90" i="1"/>
  <c r="F89" i="1"/>
  <c r="F87" i="1" s="1"/>
  <c r="AD89" i="1"/>
  <c r="AD87" i="1" s="1"/>
  <c r="AX89" i="1"/>
  <c r="AX87" i="1" s="1"/>
  <c r="H89" i="1"/>
  <c r="H87" i="1" s="1"/>
  <c r="J89" i="1"/>
  <c r="J87" i="1" s="1"/>
  <c r="K10" i="1"/>
  <c r="L10" i="1"/>
  <c r="N10" i="1"/>
  <c r="P10" i="1"/>
  <c r="U10" i="1"/>
  <c r="W10" i="1"/>
  <c r="X10" i="1"/>
  <c r="BC66" i="1"/>
  <c r="AX66" i="1"/>
  <c r="AS66" i="1"/>
  <c r="AN66" i="1"/>
  <c r="AI66" i="1"/>
  <c r="AD66" i="1"/>
  <c r="Y66" i="1"/>
  <c r="O66" i="1"/>
  <c r="J66" i="1"/>
  <c r="I66" i="1"/>
  <c r="H66" i="1"/>
  <c r="F66" i="1"/>
  <c r="V79" i="1" l="1"/>
  <c r="T79" i="1" s="1"/>
  <c r="E79" i="1" s="1"/>
  <c r="T81" i="1"/>
  <c r="E81" i="1" s="1"/>
  <c r="G81" i="1"/>
  <c r="E89" i="1"/>
  <c r="E87" i="1" s="1"/>
  <c r="Z10" i="1"/>
  <c r="AA10" i="1"/>
  <c r="AB10" i="1"/>
  <c r="AC10" i="1"/>
  <c r="AE10" i="1"/>
  <c r="AG10" i="1"/>
  <c r="AJ10" i="1"/>
  <c r="AK10" i="1"/>
  <c r="AL10" i="1"/>
  <c r="AM10" i="1"/>
  <c r="AO10" i="1"/>
  <c r="AP10" i="1"/>
  <c r="AQ10" i="1"/>
  <c r="AR10" i="1"/>
  <c r="AT10" i="1"/>
  <c r="AU10" i="1"/>
  <c r="AV10" i="1"/>
  <c r="AW10" i="1"/>
  <c r="AY10" i="1"/>
  <c r="AZ10" i="1"/>
  <c r="BA10" i="1"/>
  <c r="BB10" i="1"/>
  <c r="BD10" i="1"/>
  <c r="BE10" i="1"/>
  <c r="BF10" i="1"/>
  <c r="BG10" i="1"/>
  <c r="BC62" i="1"/>
  <c r="AX62" i="1"/>
  <c r="AS62" i="1"/>
  <c r="AN62" i="1"/>
  <c r="AI62" i="1"/>
  <c r="AD62" i="1"/>
  <c r="Y62" i="1"/>
  <c r="T62" i="1"/>
  <c r="O62" i="1"/>
  <c r="J62" i="1"/>
  <c r="I62" i="1"/>
  <c r="H62" i="1"/>
  <c r="G62" i="1"/>
  <c r="F62" i="1"/>
  <c r="BC61" i="1"/>
  <c r="AX61" i="1"/>
  <c r="AS61" i="1"/>
  <c r="AN61" i="1"/>
  <c r="AI61" i="1"/>
  <c r="AD61" i="1"/>
  <c r="Y61" i="1"/>
  <c r="T61" i="1"/>
  <c r="O61" i="1"/>
  <c r="J61" i="1"/>
  <c r="I61" i="1"/>
  <c r="H61" i="1"/>
  <c r="G61" i="1"/>
  <c r="F61" i="1"/>
  <c r="BC60" i="1"/>
  <c r="AX60" i="1"/>
  <c r="AS60" i="1"/>
  <c r="AN60" i="1"/>
  <c r="AI60" i="1"/>
  <c r="AD60" i="1"/>
  <c r="Y60" i="1"/>
  <c r="T60" i="1"/>
  <c r="O60" i="1"/>
  <c r="J60" i="1"/>
  <c r="I60" i="1"/>
  <c r="H60" i="1"/>
  <c r="G60" i="1"/>
  <c r="F60" i="1"/>
  <c r="BC59" i="1"/>
  <c r="AX59" i="1"/>
  <c r="AS59" i="1"/>
  <c r="AN59" i="1"/>
  <c r="AI59" i="1"/>
  <c r="AD59" i="1"/>
  <c r="Y59" i="1"/>
  <c r="T59" i="1"/>
  <c r="O59" i="1"/>
  <c r="J59" i="1"/>
  <c r="I59" i="1"/>
  <c r="H59" i="1"/>
  <c r="G59" i="1"/>
  <c r="F59" i="1"/>
  <c r="BC58" i="1"/>
  <c r="AX58" i="1"/>
  <c r="AS58" i="1"/>
  <c r="AN58" i="1"/>
  <c r="AI58" i="1"/>
  <c r="AD58" i="1"/>
  <c r="Y58" i="1"/>
  <c r="T58" i="1"/>
  <c r="O58" i="1"/>
  <c r="J58" i="1"/>
  <c r="I58" i="1"/>
  <c r="H58" i="1"/>
  <c r="G58" i="1"/>
  <c r="F58" i="1"/>
  <c r="BC57" i="1"/>
  <c r="AX57" i="1"/>
  <c r="AS57" i="1"/>
  <c r="AN57" i="1"/>
  <c r="AI57" i="1"/>
  <c r="AD57" i="1"/>
  <c r="Y57" i="1"/>
  <c r="T57" i="1"/>
  <c r="O57" i="1"/>
  <c r="J57" i="1"/>
  <c r="I57" i="1"/>
  <c r="H57" i="1"/>
  <c r="G57" i="1"/>
  <c r="F57" i="1"/>
  <c r="BC56" i="1"/>
  <c r="AX56" i="1"/>
  <c r="AS56" i="1"/>
  <c r="AN56" i="1"/>
  <c r="AI56" i="1"/>
  <c r="AD56" i="1"/>
  <c r="Y56" i="1"/>
  <c r="T56" i="1"/>
  <c r="O56" i="1"/>
  <c r="J56" i="1"/>
  <c r="I56" i="1"/>
  <c r="H56" i="1"/>
  <c r="G56" i="1"/>
  <c r="F56" i="1"/>
  <c r="BC55" i="1"/>
  <c r="AX55" i="1"/>
  <c r="AS55" i="1"/>
  <c r="AN55" i="1"/>
  <c r="AI55" i="1"/>
  <c r="AD55" i="1"/>
  <c r="Y55" i="1"/>
  <c r="T55" i="1"/>
  <c r="O55" i="1"/>
  <c r="J55" i="1"/>
  <c r="I55" i="1"/>
  <c r="H55" i="1"/>
  <c r="G55" i="1"/>
  <c r="F55" i="1"/>
  <c r="G79" i="1" l="1"/>
  <c r="V78" i="1"/>
  <c r="G78" i="1" s="1"/>
  <c r="T78" i="1"/>
  <c r="E78" i="1" s="1"/>
  <c r="E60" i="1"/>
  <c r="E55" i="1"/>
  <c r="E56" i="1"/>
  <c r="E62" i="1"/>
  <c r="E57" i="1"/>
  <c r="E58" i="1"/>
  <c r="E59" i="1"/>
  <c r="E61" i="1"/>
  <c r="BC54" i="1"/>
  <c r="AX54" i="1"/>
  <c r="AS54" i="1"/>
  <c r="AN54" i="1"/>
  <c r="AI54" i="1"/>
  <c r="AD54" i="1"/>
  <c r="Y54" i="1"/>
  <c r="T54" i="1"/>
  <c r="O54" i="1"/>
  <c r="J54" i="1"/>
  <c r="I54" i="1"/>
  <c r="H54" i="1"/>
  <c r="G54" i="1"/>
  <c r="F54" i="1"/>
  <c r="V77" i="1" l="1"/>
  <c r="T77" i="1" s="1"/>
  <c r="E77" i="1" s="1"/>
  <c r="E54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25" i="1"/>
  <c r="V76" i="1" l="1"/>
  <c r="G77" i="1"/>
  <c r="V75" i="1"/>
  <c r="T76" i="1"/>
  <c r="E76" i="1" s="1"/>
  <c r="G76" i="1"/>
  <c r="BC53" i="1"/>
  <c r="AX53" i="1"/>
  <c r="AS53" i="1"/>
  <c r="AN53" i="1"/>
  <c r="AI53" i="1"/>
  <c r="AD53" i="1"/>
  <c r="Y53" i="1"/>
  <c r="O53" i="1"/>
  <c r="J53" i="1"/>
  <c r="I53" i="1"/>
  <c r="H53" i="1"/>
  <c r="G53" i="1"/>
  <c r="F53" i="1"/>
  <c r="BC52" i="1"/>
  <c r="AX52" i="1"/>
  <c r="AS52" i="1"/>
  <c r="AN52" i="1"/>
  <c r="AI52" i="1"/>
  <c r="AD52" i="1"/>
  <c r="Y52" i="1"/>
  <c r="O52" i="1"/>
  <c r="J52" i="1"/>
  <c r="I52" i="1"/>
  <c r="H52" i="1"/>
  <c r="G52" i="1"/>
  <c r="F52" i="1"/>
  <c r="BC51" i="1"/>
  <c r="AX51" i="1"/>
  <c r="AS51" i="1"/>
  <c r="AN51" i="1"/>
  <c r="AI51" i="1"/>
  <c r="AD51" i="1"/>
  <c r="Y51" i="1"/>
  <c r="O51" i="1"/>
  <c r="J51" i="1"/>
  <c r="I51" i="1"/>
  <c r="H51" i="1"/>
  <c r="G51" i="1"/>
  <c r="F51" i="1"/>
  <c r="BC50" i="1"/>
  <c r="AX50" i="1"/>
  <c r="AS50" i="1"/>
  <c r="AN50" i="1"/>
  <c r="AI50" i="1"/>
  <c r="AD50" i="1"/>
  <c r="Y50" i="1"/>
  <c r="O50" i="1"/>
  <c r="J50" i="1"/>
  <c r="I50" i="1"/>
  <c r="H50" i="1"/>
  <c r="G50" i="1"/>
  <c r="F50" i="1"/>
  <c r="BC49" i="1"/>
  <c r="AX49" i="1"/>
  <c r="AS49" i="1"/>
  <c r="AN49" i="1"/>
  <c r="AI49" i="1"/>
  <c r="AD49" i="1"/>
  <c r="Y49" i="1"/>
  <c r="O49" i="1"/>
  <c r="J49" i="1"/>
  <c r="I49" i="1"/>
  <c r="H49" i="1"/>
  <c r="G49" i="1"/>
  <c r="F49" i="1"/>
  <c r="BC48" i="1"/>
  <c r="AX48" i="1"/>
  <c r="AS48" i="1"/>
  <c r="AN48" i="1"/>
  <c r="AI48" i="1"/>
  <c r="AD48" i="1"/>
  <c r="Y48" i="1"/>
  <c r="O48" i="1"/>
  <c r="J48" i="1"/>
  <c r="I48" i="1"/>
  <c r="H48" i="1"/>
  <c r="G48" i="1"/>
  <c r="F48" i="1"/>
  <c r="S46" i="1"/>
  <c r="R46" i="1"/>
  <c r="Q46" i="1"/>
  <c r="S45" i="1"/>
  <c r="R45" i="1"/>
  <c r="Q45" i="1"/>
  <c r="S44" i="1"/>
  <c r="R44" i="1"/>
  <c r="Q44" i="1"/>
  <c r="Q24" i="1" l="1"/>
  <c r="V74" i="1"/>
  <c r="T75" i="1"/>
  <c r="E75" i="1" s="1"/>
  <c r="G75" i="1"/>
  <c r="Q10" i="1"/>
  <c r="E53" i="1"/>
  <c r="E50" i="1"/>
  <c r="E52" i="1"/>
  <c r="E51" i="1"/>
  <c r="E49" i="1"/>
  <c r="E48" i="1"/>
  <c r="S42" i="1"/>
  <c r="S24" i="1" s="1"/>
  <c r="R42" i="1"/>
  <c r="R24" i="1" s="1"/>
  <c r="V73" i="1" l="1"/>
  <c r="G74" i="1"/>
  <c r="T74" i="1"/>
  <c r="E74" i="1" s="1"/>
  <c r="S10" i="1"/>
  <c r="V72" i="1" l="1"/>
  <c r="T73" i="1"/>
  <c r="E73" i="1" s="1"/>
  <c r="G73" i="1"/>
  <c r="R10" i="1"/>
  <c r="BC17" i="1"/>
  <c r="AX17" i="1"/>
  <c r="AS17" i="1"/>
  <c r="AN17" i="1"/>
  <c r="AI17" i="1"/>
  <c r="AD17" i="1"/>
  <c r="Y17" i="1"/>
  <c r="T17" i="1"/>
  <c r="O17" i="1"/>
  <c r="J17" i="1"/>
  <c r="I17" i="1"/>
  <c r="H17" i="1"/>
  <c r="G17" i="1"/>
  <c r="F17" i="1"/>
  <c r="V71" i="1" l="1"/>
  <c r="G72" i="1"/>
  <c r="T72" i="1"/>
  <c r="E72" i="1" s="1"/>
  <c r="E17" i="1"/>
  <c r="BC47" i="1"/>
  <c r="AX47" i="1"/>
  <c r="AS47" i="1"/>
  <c r="AN47" i="1"/>
  <c r="AI47" i="1"/>
  <c r="AD47" i="1"/>
  <c r="Y47" i="1"/>
  <c r="O47" i="1"/>
  <c r="J47" i="1"/>
  <c r="I47" i="1"/>
  <c r="H47" i="1"/>
  <c r="G47" i="1"/>
  <c r="F47" i="1"/>
  <c r="BC46" i="1"/>
  <c r="AX46" i="1"/>
  <c r="AS46" i="1"/>
  <c r="AN46" i="1"/>
  <c r="AI46" i="1"/>
  <c r="AD46" i="1"/>
  <c r="Y46" i="1"/>
  <c r="O46" i="1"/>
  <c r="J46" i="1"/>
  <c r="I46" i="1"/>
  <c r="H46" i="1"/>
  <c r="G46" i="1"/>
  <c r="F46" i="1"/>
  <c r="BC45" i="1"/>
  <c r="AX45" i="1"/>
  <c r="AS45" i="1"/>
  <c r="AN45" i="1"/>
  <c r="AI45" i="1"/>
  <c r="AD45" i="1"/>
  <c r="Y45" i="1"/>
  <c r="O45" i="1"/>
  <c r="J45" i="1"/>
  <c r="I45" i="1"/>
  <c r="H45" i="1"/>
  <c r="G45" i="1"/>
  <c r="F45" i="1"/>
  <c r="V70" i="1" l="1"/>
  <c r="T71" i="1"/>
  <c r="E71" i="1" s="1"/>
  <c r="G71" i="1"/>
  <c r="E46" i="1"/>
  <c r="E47" i="1"/>
  <c r="E45" i="1"/>
  <c r="O42" i="1"/>
  <c r="O43" i="1"/>
  <c r="O44" i="1"/>
  <c r="BC44" i="1"/>
  <c r="AX44" i="1"/>
  <c r="AS44" i="1"/>
  <c r="AN44" i="1"/>
  <c r="AI44" i="1"/>
  <c r="AD44" i="1"/>
  <c r="Y44" i="1"/>
  <c r="J44" i="1"/>
  <c r="I44" i="1"/>
  <c r="H44" i="1"/>
  <c r="G44" i="1"/>
  <c r="F44" i="1"/>
  <c r="V69" i="1" l="1"/>
  <c r="G70" i="1"/>
  <c r="T70" i="1"/>
  <c r="E70" i="1" s="1"/>
  <c r="E44" i="1"/>
  <c r="T69" i="1" l="1"/>
  <c r="E69" i="1" s="1"/>
  <c r="G69" i="1"/>
  <c r="BC43" i="1"/>
  <c r="AX43" i="1"/>
  <c r="AS43" i="1"/>
  <c r="AN43" i="1"/>
  <c r="AI43" i="1"/>
  <c r="AD43" i="1"/>
  <c r="Y43" i="1"/>
  <c r="J43" i="1"/>
  <c r="I43" i="1"/>
  <c r="H43" i="1"/>
  <c r="G43" i="1"/>
  <c r="F43" i="1"/>
  <c r="E43" i="1" l="1"/>
  <c r="BC42" i="1"/>
  <c r="AX42" i="1"/>
  <c r="AS42" i="1"/>
  <c r="AN42" i="1"/>
  <c r="AI42" i="1"/>
  <c r="AD42" i="1"/>
  <c r="Y42" i="1"/>
  <c r="J42" i="1"/>
  <c r="I42" i="1"/>
  <c r="H42" i="1"/>
  <c r="G42" i="1"/>
  <c r="F42" i="1"/>
  <c r="E42" i="1" l="1"/>
  <c r="E10" i="2"/>
  <c r="M13" i="1" l="1"/>
  <c r="V68" i="1" l="1"/>
  <c r="BC41" i="1"/>
  <c r="AX41" i="1"/>
  <c r="AS41" i="1"/>
  <c r="AN41" i="1"/>
  <c r="AI41" i="1"/>
  <c r="AD41" i="1"/>
  <c r="Y41" i="1"/>
  <c r="O41" i="1"/>
  <c r="J41" i="1"/>
  <c r="I41" i="1"/>
  <c r="H41" i="1"/>
  <c r="G41" i="1"/>
  <c r="F41" i="1"/>
  <c r="BC40" i="1"/>
  <c r="AX40" i="1"/>
  <c r="AS40" i="1"/>
  <c r="AN40" i="1"/>
  <c r="AI40" i="1"/>
  <c r="AD40" i="1"/>
  <c r="Y40" i="1"/>
  <c r="O40" i="1"/>
  <c r="J40" i="1"/>
  <c r="I40" i="1"/>
  <c r="H40" i="1"/>
  <c r="G40" i="1"/>
  <c r="F40" i="1"/>
  <c r="BC39" i="1"/>
  <c r="AX39" i="1"/>
  <c r="AS39" i="1"/>
  <c r="AN39" i="1"/>
  <c r="AI39" i="1"/>
  <c r="AD39" i="1"/>
  <c r="Y39" i="1"/>
  <c r="O39" i="1"/>
  <c r="J39" i="1"/>
  <c r="I39" i="1"/>
  <c r="H39" i="1"/>
  <c r="G39" i="1"/>
  <c r="F39" i="1"/>
  <c r="BC38" i="1"/>
  <c r="AX38" i="1"/>
  <c r="AS38" i="1"/>
  <c r="AN38" i="1"/>
  <c r="AI38" i="1"/>
  <c r="AD38" i="1"/>
  <c r="Y38" i="1"/>
  <c r="O38" i="1"/>
  <c r="J38" i="1"/>
  <c r="I38" i="1"/>
  <c r="H38" i="1"/>
  <c r="G38" i="1"/>
  <c r="F38" i="1"/>
  <c r="BC37" i="1"/>
  <c r="AX37" i="1"/>
  <c r="AS37" i="1"/>
  <c r="AN37" i="1"/>
  <c r="AI37" i="1"/>
  <c r="AD37" i="1"/>
  <c r="Y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O33" i="1"/>
  <c r="J33" i="1"/>
  <c r="I33" i="1"/>
  <c r="H33" i="1"/>
  <c r="G33" i="1"/>
  <c r="F33" i="1"/>
  <c r="V67" i="1" l="1"/>
  <c r="T68" i="1"/>
  <c r="E68" i="1" s="1"/>
  <c r="G68" i="1"/>
  <c r="E35" i="1"/>
  <c r="E36" i="1"/>
  <c r="E41" i="1"/>
  <c r="E39" i="1"/>
  <c r="E33" i="1"/>
  <c r="E38" i="1"/>
  <c r="E40" i="1"/>
  <c r="E37" i="1"/>
  <c r="E34" i="1"/>
  <c r="M10" i="1"/>
  <c r="V66" i="1" l="1"/>
  <c r="V24" i="1" s="1"/>
  <c r="G67" i="1"/>
  <c r="T67" i="1"/>
  <c r="E67" i="1" s="1"/>
  <c r="J32" i="1"/>
  <c r="BC32" i="1"/>
  <c r="AX32" i="1"/>
  <c r="AS32" i="1"/>
  <c r="AN32" i="1"/>
  <c r="AI32" i="1"/>
  <c r="AD32" i="1"/>
  <c r="Y32" i="1"/>
  <c r="O32" i="1"/>
  <c r="I32" i="1"/>
  <c r="H32" i="1"/>
  <c r="G32" i="1"/>
  <c r="F32" i="1"/>
  <c r="BC31" i="1"/>
  <c r="AX31" i="1"/>
  <c r="AS31" i="1"/>
  <c r="AN31" i="1"/>
  <c r="AI31" i="1"/>
  <c r="AD31" i="1"/>
  <c r="Y31" i="1"/>
  <c r="O31" i="1"/>
  <c r="J31" i="1"/>
  <c r="I31" i="1"/>
  <c r="H31" i="1"/>
  <c r="G31" i="1"/>
  <c r="F31" i="1"/>
  <c r="BC30" i="1"/>
  <c r="AX30" i="1"/>
  <c r="AS30" i="1"/>
  <c r="AN30" i="1"/>
  <c r="AI30" i="1"/>
  <c r="AD30" i="1"/>
  <c r="Y30" i="1"/>
  <c r="O30" i="1"/>
  <c r="J30" i="1"/>
  <c r="I30" i="1"/>
  <c r="H30" i="1"/>
  <c r="G30" i="1"/>
  <c r="F30" i="1"/>
  <c r="V10" i="1" l="1"/>
  <c r="T66" i="1"/>
  <c r="T24" i="1" s="1"/>
  <c r="G66" i="1"/>
  <c r="E31" i="1"/>
  <c r="E32" i="1"/>
  <c r="E30" i="1"/>
  <c r="O15" i="1"/>
  <c r="T15" i="1"/>
  <c r="Y15" i="1"/>
  <c r="AD15" i="1"/>
  <c r="AI15" i="1"/>
  <c r="AN15" i="1"/>
  <c r="AS15" i="1"/>
  <c r="AX15" i="1"/>
  <c r="BC15" i="1"/>
  <c r="O16" i="1"/>
  <c r="T16" i="1"/>
  <c r="Y16" i="1"/>
  <c r="AD16" i="1"/>
  <c r="AI16" i="1"/>
  <c r="AN16" i="1"/>
  <c r="AS16" i="1"/>
  <c r="AX16" i="1"/>
  <c r="BC16" i="1"/>
  <c r="BC29" i="1"/>
  <c r="AX29" i="1"/>
  <c r="AS29" i="1"/>
  <c r="AN29" i="1"/>
  <c r="AI29" i="1"/>
  <c r="AD29" i="1"/>
  <c r="Y29" i="1"/>
  <c r="O29" i="1"/>
  <c r="J29" i="1"/>
  <c r="I29" i="1"/>
  <c r="H29" i="1"/>
  <c r="G29" i="1"/>
  <c r="F29" i="1"/>
  <c r="E66" i="1" l="1"/>
  <c r="E29" i="1"/>
  <c r="J16" i="1"/>
  <c r="E16" i="1" s="1"/>
  <c r="I16" i="1"/>
  <c r="H16" i="1"/>
  <c r="G16" i="1"/>
  <c r="F16" i="1"/>
  <c r="F15" i="1" l="1"/>
  <c r="G15" i="1"/>
  <c r="H15" i="1"/>
  <c r="I15" i="1"/>
  <c r="J15" i="1"/>
  <c r="E15" i="1" s="1"/>
  <c r="J26" i="1"/>
  <c r="J27" i="1"/>
  <c r="J28" i="1"/>
  <c r="J25" i="1"/>
  <c r="F25" i="1"/>
  <c r="G25" i="1"/>
  <c r="H25" i="1"/>
  <c r="I25" i="1"/>
  <c r="O25" i="1"/>
  <c r="Y25" i="1"/>
  <c r="AD25" i="1"/>
  <c r="AI25" i="1"/>
  <c r="AN25" i="1"/>
  <c r="AS25" i="1"/>
  <c r="AX25" i="1"/>
  <c r="BC25" i="1"/>
  <c r="F26" i="1"/>
  <c r="G26" i="1"/>
  <c r="H26" i="1"/>
  <c r="I26" i="1"/>
  <c r="O26" i="1"/>
  <c r="Y26" i="1"/>
  <c r="AD26" i="1"/>
  <c r="AI26" i="1"/>
  <c r="AN26" i="1"/>
  <c r="AS26" i="1"/>
  <c r="AX26" i="1"/>
  <c r="BC26" i="1"/>
  <c r="F27" i="1"/>
  <c r="G27" i="1"/>
  <c r="H27" i="1"/>
  <c r="I27" i="1"/>
  <c r="O27" i="1"/>
  <c r="Y27" i="1"/>
  <c r="AD27" i="1"/>
  <c r="AI27" i="1"/>
  <c r="AN27" i="1"/>
  <c r="AS27" i="1"/>
  <c r="AX27" i="1"/>
  <c r="BC27" i="1"/>
  <c r="F28" i="1"/>
  <c r="G28" i="1"/>
  <c r="H28" i="1"/>
  <c r="I28" i="1"/>
  <c r="O28" i="1"/>
  <c r="Y28" i="1"/>
  <c r="AD28" i="1"/>
  <c r="AI28" i="1"/>
  <c r="AN28" i="1"/>
  <c r="AS28" i="1"/>
  <c r="AX28" i="1"/>
  <c r="BC28" i="1"/>
  <c r="Y24" i="1" l="1"/>
  <c r="J24" i="1"/>
  <c r="AD24" i="1"/>
  <c r="BC24" i="1"/>
  <c r="I24" i="1"/>
  <c r="AX24" i="1"/>
  <c r="H24" i="1"/>
  <c r="AS24" i="1"/>
  <c r="G24" i="1"/>
  <c r="O24" i="1"/>
  <c r="AN24" i="1"/>
  <c r="F24" i="1"/>
  <c r="AI24" i="1"/>
  <c r="E28" i="1"/>
  <c r="E27" i="1"/>
  <c r="E26" i="1"/>
  <c r="F12" i="1"/>
  <c r="F13" i="1"/>
  <c r="F14" i="1"/>
  <c r="F10" i="1" l="1"/>
  <c r="G12" i="1" l="1"/>
  <c r="H12" i="1"/>
  <c r="I12" i="1"/>
  <c r="G13" i="1"/>
  <c r="H13" i="1"/>
  <c r="I13" i="1"/>
  <c r="G14" i="1"/>
  <c r="H14" i="1"/>
  <c r="I14" i="1"/>
  <c r="H10" i="1" l="1"/>
  <c r="G10" i="1"/>
  <c r="T12" i="1"/>
  <c r="T13" i="1"/>
  <c r="T14" i="1"/>
  <c r="Y12" i="1"/>
  <c r="Y13" i="1"/>
  <c r="Y14" i="1"/>
  <c r="AD12" i="1"/>
  <c r="AD13" i="1"/>
  <c r="AD14" i="1"/>
  <c r="AI12" i="1"/>
  <c r="AI13" i="1"/>
  <c r="AI14" i="1"/>
  <c r="AN12" i="1"/>
  <c r="AN13" i="1"/>
  <c r="AN14" i="1"/>
  <c r="AS12" i="1"/>
  <c r="AS13" i="1"/>
  <c r="AS14" i="1"/>
  <c r="AX12" i="1"/>
  <c r="AX13" i="1"/>
  <c r="AX14" i="1"/>
  <c r="BC12" i="1"/>
  <c r="BC13" i="1"/>
  <c r="BC14" i="1"/>
  <c r="AI11" i="1" l="1"/>
  <c r="AI10" i="1" s="1"/>
  <c r="AS11" i="1"/>
  <c r="AS10" i="1" s="1"/>
  <c r="AD10" i="1"/>
  <c r="AN11" i="1"/>
  <c r="AN10" i="1" s="1"/>
  <c r="BC11" i="1"/>
  <c r="BC10" i="1" s="1"/>
  <c r="Y10" i="1"/>
  <c r="T10" i="1"/>
  <c r="AX11" i="1"/>
  <c r="AX10" i="1" s="1"/>
  <c r="O14" i="1"/>
  <c r="O13" i="1"/>
  <c r="O12" i="1"/>
  <c r="J14" i="1"/>
  <c r="J13" i="1"/>
  <c r="J12" i="1"/>
  <c r="O10" i="1" l="1"/>
  <c r="J10" i="1"/>
  <c r="E14" i="1"/>
  <c r="E13" i="1"/>
  <c r="E12" i="1"/>
  <c r="E25" i="1" l="1"/>
  <c r="E24" i="1" s="1"/>
</calcChain>
</file>

<file path=xl/sharedStrings.xml><?xml version="1.0" encoding="utf-8"?>
<sst xmlns="http://schemas.openxmlformats.org/spreadsheetml/2006/main" count="455" uniqueCount="218">
  <si>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</si>
  <si>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</si>
  <si>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</si>
  <si>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</si>
  <si>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</si>
  <si>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</si>
  <si>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</si>
  <si>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</si>
  <si>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</si>
  <si>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</si>
  <si>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</si>
  <si>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</si>
  <si>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</si>
  <si>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</si>
  <si>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</si>
  <si>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</si>
  <si>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</si>
  <si>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</si>
  <si>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</si>
  <si>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</si>
  <si>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</si>
  <si>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</si>
  <si>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</si>
  <si>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</si>
  <si>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</si>
  <si>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</si>
  <si>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</si>
  <si>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</si>
  <si>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</si>
  <si>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1.3</t>
  </si>
  <si>
    <t>ИТОГО</t>
  </si>
  <si>
    <t>1.4</t>
  </si>
  <si>
    <t>единица</t>
  </si>
  <si>
    <t>Всего на 2021-2030 годы (тыс. руб.)</t>
  </si>
  <si>
    <t>Перечень целевых показателей муниципальной программы «Развитие энергетики муниципального района «Заполярный район» на 2021-2030 годы»</t>
  </si>
  <si>
    <t>Приложение 1 к муниципальной программе «Развитие энергетики муниципального района «Заполярный район» на 2021-2030 годы»</t>
  </si>
  <si>
    <t>Перечень мероприятий муниципальной программы «Развитие энергетики муниципального района «Заполярный район» на 2021-2030 годы»</t>
  </si>
  <si>
    <t>Приложение 2 к  муниципальной программе «Развитие энергетики муниципального района «Заполярный район» на 2021-2030 годы»</t>
  </si>
  <si>
    <t>Энергосбережение и повышение энергетической эффективности</t>
  </si>
  <si>
    <t>МКУ ЗР "Северное"</t>
  </si>
  <si>
    <t>Разработка проектной документации на капитальный ремонт ЛЭП п. Усть-Кара</t>
  </si>
  <si>
    <t>Раздел 1. Энергоснабжение и повышение энергетической эффективности</t>
  </si>
  <si>
    <t>Количество разработанных проектов на строительство, реконструкцию и ремонт объектов электроэнергетики</t>
  </si>
  <si>
    <t>Разработка проектно-сметной документации на строительство ЛЭП 0,4 кВ в п. Хонгурей</t>
  </si>
  <si>
    <t>Разработка проектно-сметной документации на строительство ЛЭП 0,4 кВ в д. Каменка</t>
  </si>
  <si>
    <t>Объем финансирования (тыс.руб.), в том числе</t>
  </si>
  <si>
    <t>1.6</t>
  </si>
  <si>
    <t>1.7</t>
  </si>
  <si>
    <t>1.8</t>
  </si>
  <si>
    <t>Раздел 2. Подготовка объектов коммунальной инфраструктуры к осенне-зимнему периоду</t>
  </si>
  <si>
    <t>2</t>
  </si>
  <si>
    <t>2.1</t>
  </si>
  <si>
    <t>Протяженность реконструированных и отремонтированных линий электропередач</t>
  </si>
  <si>
    <t>километр</t>
  </si>
  <si>
    <t>Подготовка объектов коммунальной инфраструктуры к осенне-зимнему периоду</t>
  </si>
  <si>
    <t>2.2</t>
  </si>
  <si>
    <t>2.3</t>
  </si>
  <si>
    <t>2.4</t>
  </si>
  <si>
    <t>2.5</t>
  </si>
  <si>
    <t>Капитальный   ремонт  участка ЛЭП в п. Харута</t>
  </si>
  <si>
    <t>Капитальный ремонт участка тепловой сети от котельной № 3 до здания интерната в с. Великовисочное</t>
  </si>
  <si>
    <t>Капитальный ремонт тепловой сети к ИЖД в с.Несь</t>
  </si>
  <si>
    <t>Установка ГРПБ (газорегуляторный пункт блочный) в с. Тельвиска</t>
  </si>
  <si>
    <t>МП ЗР "СЖКС"</t>
  </si>
  <si>
    <t xml:space="preserve">Протяженность реконструированных и отремонтированных тепловых сетей </t>
  </si>
  <si>
    <t>Ремонт высоковольтной ЛЭП 6 кВ п. Красное</t>
  </si>
  <si>
    <t>Администрация поселения</t>
  </si>
  <si>
    <t>Подключение объекта капитального строительства по ул. Озерная д.4 в д. Андег к тепловым сетям в индивидуальном порядке</t>
  </si>
  <si>
    <t>2.6</t>
  </si>
  <si>
    <t>Количество подключенных объектов к тепловым сетям</t>
  </si>
  <si>
    <t>Приобретение и доставка резервуаров объёмом 50 куб. м. в п. Варнек</t>
  </si>
  <si>
    <t>2.7</t>
  </si>
  <si>
    <t>Приобретение и доставка резервуаров объёмом 100 куб. м. в п. Каратайка</t>
  </si>
  <si>
    <t>2.8</t>
  </si>
  <si>
    <t>2.9</t>
  </si>
  <si>
    <t>Приобретение и доставка резервуаров объёмом 50 куб. м. в с. Коткино</t>
  </si>
  <si>
    <t>Количество приобретенных емкостей для хранения топлива</t>
  </si>
  <si>
    <t>Капитальный ремонт участка тепловой сети от котельной № 1 до ТК1 в   с. Великовисочное</t>
  </si>
  <si>
    <t>Поставка аварийного запаса электросетевого оборудования и материалов</t>
  </si>
  <si>
    <t>Капитальный ремонт котельной в с. Несь</t>
  </si>
  <si>
    <t>Капитальный ремонт котельной в п. Харута</t>
  </si>
  <si>
    <t>Капитальный ремонт котельной № 1 в с. Великовисочное</t>
  </si>
  <si>
    <t>Капитальный ремонт кровли здания ДЭС в с. Оксино</t>
  </si>
  <si>
    <t>Капитальный ремонт кровли здания ДЭС в с. Ома</t>
  </si>
  <si>
    <t>Капитальный ремонт тепловой сети в с. Оксино</t>
  </si>
  <si>
    <t>Капитальный ремонт участка тепловой сети котельной № 9 ДК п. Красное, центральная библиотека, детский сад п. Красное</t>
  </si>
  <si>
    <t>Поставка, монтаж и пуско-наладочные работы блочной транспортабельной автоматизированной котельной в с. Тельвиска</t>
  </si>
  <si>
    <t>2.10</t>
  </si>
  <si>
    <t>2.11</t>
  </si>
  <si>
    <t>2.12</t>
  </si>
  <si>
    <t>2.13</t>
  </si>
  <si>
    <t>2.14</t>
  </si>
  <si>
    <t>2.15</t>
  </si>
  <si>
    <t>2.16</t>
  </si>
  <si>
    <t>2.17</t>
  </si>
  <si>
    <t>Количество поставленных объектов теплоэнергетики</t>
  </si>
  <si>
    <t>Количество объектов электро- и теплоэнергетики, в которых проведен ремонт</t>
  </si>
  <si>
    <t>2.18</t>
  </si>
  <si>
    <t>2.19</t>
  </si>
  <si>
    <t>Количество построенных (приобретенных) объектов электроэнергетики</t>
  </si>
  <si>
    <t>2.20</t>
  </si>
  <si>
    <t>2.21</t>
  </si>
  <si>
    <t>Приобретение и доставка резервуаров объёмом 50 куб. м. в с. Шойна</t>
  </si>
  <si>
    <t>2.22</t>
  </si>
  <si>
    <t>2.23</t>
  </si>
  <si>
    <t>Протяженность отремонтированных сетей водоснабжения</t>
  </si>
  <si>
    <t>Капитальный ремонт наружных сетей теплоснабжения, горячего и холодного водоснабжения в п. Амдерма</t>
  </si>
  <si>
    <t>Капитальный ремонт ДЭС с. Ома</t>
  </si>
  <si>
    <t>Капитальный ремонт ЛЭП в д. Белушье</t>
  </si>
  <si>
    <t>Ремонт высоковольтной ЛЭП 6 кВ. и ТП № 1 в п. Красное</t>
  </si>
  <si>
    <t>Поставка дизель-генераторных установок АД-60 в количестве 2 единиц  и АД-100 в количестве 2 единиц в п. Варнек</t>
  </si>
  <si>
    <t>Капитальный ремонт котельной № 1 в п. Усть-Кара (замена котлов)</t>
  </si>
  <si>
    <t>Капитальный ремонт котельной № 1 в с. Коткино (замена дымовой трубы)</t>
  </si>
  <si>
    <t>Капитальный ремонт кровли ДЭС д. Щелино</t>
  </si>
  <si>
    <t>Капитальный ремонт участка тепловой сети к зданию ДК с. Оксино</t>
  </si>
  <si>
    <t>Капитальный ремонт котельной № 2 в п. Харута (замена дымовой трубы)</t>
  </si>
  <si>
    <t>Капитальный ремонт котельной № 3 в с. Великовисочное (замена котла)</t>
  </si>
  <si>
    <t>Капитальный ремонт кровли ДЭС д. Тошвиска</t>
  </si>
  <si>
    <t>2.24</t>
  </si>
  <si>
    <t>2.25</t>
  </si>
  <si>
    <t>2.26</t>
  </si>
  <si>
    <t>2.27</t>
  </si>
  <si>
    <t>2.28</t>
  </si>
  <si>
    <t>2.29</t>
  </si>
  <si>
    <t>2.30</t>
  </si>
  <si>
    <t>объект</t>
  </si>
  <si>
    <t>2.31</t>
  </si>
  <si>
    <t>Монтаж и пуско-наладочные работы транспортабельного теплогенератора ТТГ(ж) в с. Несь</t>
  </si>
  <si>
    <t>2.32</t>
  </si>
  <si>
    <t>2.33</t>
  </si>
  <si>
    <t>2.34</t>
  </si>
  <si>
    <t>Капитальный ремонт участков тепловой сети от ТК1 до ТК3 котельной № 1 и от ТК1 до здания «Орбита» котельной № 3 в с. Тельвиска</t>
  </si>
  <si>
    <t>Капитальный ремонт участка тепловой сети от ИЖД № 14 по ул. Центральная до ТК № 7 в д. Макарово</t>
  </si>
  <si>
    <t>Капитальный ремонт здания ДЭС в д. Осколково</t>
  </si>
  <si>
    <t>Капитальный ремонт участков ЛЭП от ТП №1 до ТП № 2 и от ТП № 1до ТП № 3по ул. Лесная в д. Андег</t>
  </si>
  <si>
    <t>Капитальный ремонт участков ЛЭП от ТП № 1 до ТП № 2, и от ТП № 1 до ТП № 3 в с. Оксино</t>
  </si>
  <si>
    <t>Капитальный ремонт подпиточной воды с заменой накопительной емкости в котельной №1 с. Оксино</t>
  </si>
  <si>
    <t>Капитальный ремонт тепловых колодцев ТК 4, ТК 5, ТК 6 и ТК 7 с заменой арматуры в п. Хорей-Вер</t>
  </si>
  <si>
    <t>2.35</t>
  </si>
  <si>
    <t>2.36</t>
  </si>
  <si>
    <t>2.37</t>
  </si>
  <si>
    <t>2.38</t>
  </si>
  <si>
    <t>2.39</t>
  </si>
  <si>
    <t>2.40</t>
  </si>
  <si>
    <t>2.41</t>
  </si>
  <si>
    <t>Выполнение работ по изготовлению, доставке и монтажу быстровозводимого здания ДЭС в п. Хорей-Вер</t>
  </si>
  <si>
    <t>-</t>
  </si>
  <si>
    <t>Количество быстровозводимых модульных зданий под
объекты коммунальной инфраструктуры</t>
  </si>
  <si>
    <t>3</t>
  </si>
  <si>
    <t>3.1</t>
  </si>
  <si>
    <t>выявление бесхозяйных объектов недвижимого имущества, используемых для передачи энергетических ресурсов (включая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</si>
  <si>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 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</si>
  <si>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УМИ Администрации ЗР</t>
  </si>
  <si>
    <t>Установка 4 ветрогенераторов в д. Кия</t>
  </si>
  <si>
    <t>4</t>
  </si>
  <si>
    <t>4.1</t>
  </si>
  <si>
    <t>4.2</t>
  </si>
  <si>
    <t>Раздел 4. Иные мероприятия</t>
  </si>
  <si>
    <t>Раздел 3.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</t>
  </si>
  <si>
    <t>%</t>
  </si>
  <si>
    <t>4.3</t>
  </si>
  <si>
    <t xml:space="preserve">стимулирование производителей и потребителей энергетических ресурсов, организаций, осуществляющих передачу энергетических ресурсов, проведение мероприятий по энергосбережению, повышение энергетической эффективности и сокращение потерь энергетических ресурсов
</t>
  </si>
  <si>
    <t>2.42</t>
  </si>
  <si>
    <t>Поставка, монтаж модульного здания и обвязка технологического оборудования для нужд котельной в с. Несь</t>
  </si>
  <si>
    <t>2.43</t>
  </si>
  <si>
    <t>Поставка и монтаж основного и вспомогательного котельного оборудования в котельную № 2 в с. Оксино</t>
  </si>
  <si>
    <t>Приобретение участка высоковольтной ЛЭП 10 кВ в с. Несь Сельского поселения «Канинский сельсовет» ЗР НАО</t>
  </si>
  <si>
    <t>Доля объема энергетических ресурсов, производимых с использованием возобновляемых источников энергии и (или) вторичных энергетических ресурсов, в общем объеме энергетических ресурсов, производимых на территории сельского поселения</t>
  </si>
  <si>
    <t>Количество объектов капитального строительства, по которым необходимо получение технических условий на присоединение к сетям электроснабжения</t>
  </si>
  <si>
    <t>Количество котельных, для которых поставлено котельное оборудование</t>
  </si>
  <si>
    <t xml:space="preserve">Капитальный ремонт котельной № 1 в п. Каратайка </t>
  </si>
  <si>
    <t>2.44</t>
  </si>
  <si>
    <t>1.5</t>
  </si>
  <si>
    <t>Капитальный ремонт здания центральной котельной в с. Тельвиска</t>
  </si>
  <si>
    <t>Капитальный ремонт здания котельной "Орбита" в с. Тельвиска</t>
  </si>
  <si>
    <t>Капитальный ремонт котельной в п. Амдерма</t>
  </si>
  <si>
    <t>1.9</t>
  </si>
  <si>
    <t>Строительство ЛЭП 0,4 кВ в п. Хонгурей Сельского поселения "Пустозерский сельсовет" ЗР НАО</t>
  </si>
  <si>
    <t>2.45</t>
  </si>
  <si>
    <t>2.46</t>
  </si>
  <si>
    <t>Капитальный ремонт кровли здания ДЭС в с. Великовисочное</t>
  </si>
  <si>
    <t>Капитальный ремонт кровли здания ДЭС в д. Пылемец</t>
  </si>
  <si>
    <t>Капитальный ремонт кровли и замена дверных блоков в здании ДЭС п. Харута</t>
  </si>
  <si>
    <t>Капитальный ремонт ЛЭП на участке КТП№1-КТП№2-КТП№3  в п. Усть-Кара</t>
  </si>
  <si>
    <t>Капитальный ремонт  высоковольтной воздушной линии электропередач 6 кВ и трансформаторных подстанций в п. Красное</t>
  </si>
  <si>
    <t>2.47</t>
  </si>
  <si>
    <t>2.48</t>
  </si>
  <si>
    <t>2.49</t>
  </si>
  <si>
    <t>2.50</t>
  </si>
  <si>
    <t>2.51</t>
  </si>
  <si>
    <t>2.52</t>
  </si>
  <si>
    <t>2.53</t>
  </si>
  <si>
    <t>2.54</t>
  </si>
  <si>
    <t>Выполнение работ по изготовлению, поставке и монтажу быстровозводимого здания ДЭС в п. Варнек Ненецкого автономного округа</t>
  </si>
  <si>
    <t>2.55</t>
  </si>
  <si>
    <t>2.56</t>
  </si>
  <si>
    <t>Поставка водогрейного твёрдотопливного котла в с. Несь</t>
  </si>
  <si>
    <t>Изготовление и поставка дымовой трубы для нужд котельной в с. Несь</t>
  </si>
  <si>
    <t>2.57</t>
  </si>
  <si>
    <t>Устройство ограждения склада ГСМ в с. Коткино</t>
  </si>
  <si>
    <t>Ограждение объектов ТЭК ДЭС п. Нельмин-Нос</t>
  </si>
  <si>
    <t>Поставка резервуаров горизонтальных стальных наземных объемом 100 куб. м. для ЖКУ "Каратайка" в количестве 2 единиц</t>
  </si>
  <si>
    <t>Поставка резервуаров горизонтальных стальных наземных объемом 100 куб. м. для ЖКУ "Индига" в количестве 2 единиц</t>
  </si>
  <si>
    <t>Поставка и монтаж котельного оборудования (котёл, ёмкость, дымовая труба) для нужд котельной № 2 (детского сада) в п. Харута</t>
  </si>
  <si>
    <t>Количество объектов ТЭК, обеспеченных защитной инфраструктурой</t>
  </si>
  <si>
    <t>2.58</t>
  </si>
  <si>
    <t>2.59</t>
  </si>
  <si>
    <t>Нераспределенный резерв на реализацию мероприятий по организации электроснабжения в сельских поселениях Заполярного района</t>
  </si>
  <si>
    <t>1.10</t>
  </si>
  <si>
    <t xml:space="preserve">Реконструкция ЛЭП в п. Нельмин-Нос </t>
  </si>
  <si>
    <t>1.11</t>
  </si>
  <si>
    <t>Реконструкция ЛЭП в п. Хорей-Вер НАО</t>
  </si>
  <si>
    <t>Капитальный ремонт участка ЛЭП 0,4 кВ, 10 кВ в с. Великовисочное</t>
  </si>
  <si>
    <t>2.60</t>
  </si>
  <si>
    <t>2.61</t>
  </si>
  <si>
    <t>2.62</t>
  </si>
  <si>
    <t>Поставка резервуаров горизонтальных стальных наземных объемом 100 куб. м. для ЖКУ «Нельмин-Нос» в количестве 2 единиц</t>
  </si>
  <si>
    <t>1.12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</si>
</sst>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\ _₽_-;\-* #,##0.0\ _₽_-;_-* &quot;-&quot;?\ _₽_-;_-@_-"/>
    <numFmt numFmtId="170" formatCode="_-* #,##0.0_р_._-;\-* #,##0.0_р_._-;_-* &quot;-&quot;??_р_._-;_-@_-"/>
    <numFmt numFmtId="171" formatCode="_-* #,##0\ _₽_-;\-* #,##0\ _₽_-;_-* &quot;-&quot;??\ _₽_-;_-@_-"/>
    <numFmt numFmtId="172" formatCode="_-* #,##0.0\ _₽_-;\-* #,##0.0\ _₽_-;_-* &quot;-&quot;??\ _₽_-;_-@_-"/>
    <numFmt numFmtId="173" formatCode="#,##0.0_ ;\-#,##0.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165" fontId="3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center" wrapText="1"/>
    </xf>
    <xf numFmtId="170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8" fillId="0" borderId="0" xfId="2" applyFont="1" applyFill="1"/>
    <xf numFmtId="169" fontId="3" fillId="0" borderId="1" xfId="4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70" fontId="3" fillId="0" borderId="1" xfId="1" applyNumberFormat="1" applyFont="1" applyFill="1" applyBorder="1" applyAlignment="1">
      <alignment vertical="center"/>
    </xf>
    <xf numFmtId="169" fontId="3" fillId="0" borderId="1" xfId="1" applyNumberFormat="1" applyFont="1" applyFill="1" applyBorder="1" applyAlignment="1">
      <alignment vertical="center"/>
    </xf>
    <xf numFmtId="2" fontId="8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/>
    </xf>
    <xf numFmtId="171" fontId="8" fillId="0" borderId="1" xfId="2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171" fontId="7" fillId="0" borderId="1" xfId="2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right" vertical="center"/>
    </xf>
    <xf numFmtId="168" fontId="2" fillId="0" borderId="1" xfId="1" applyNumberFormat="1" applyFont="1" applyFill="1" applyBorder="1" applyAlignment="1">
      <alignment horizontal="right" vertical="center" wrapText="1"/>
    </xf>
    <xf numFmtId="173" fontId="3" fillId="0" borderId="1" xfId="1" applyNumberFormat="1" applyFont="1" applyFill="1" applyBorder="1" applyAlignment="1">
      <alignment horizontal="right" vertical="center"/>
    </xf>
    <xf numFmtId="3" fontId="8" fillId="0" borderId="1" xfId="2" applyNumberFormat="1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68" fontId="3" fillId="0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center" wrapText="1"/>
    </xf>
    <xf numFmtId="168" fontId="3" fillId="0" borderId="1" xfId="0" applyNumberFormat="1" applyFont="1" applyFill="1" applyBorder="1" applyAlignment="1" applyProtection="1">
      <alignment horizontal="right" vertical="center" wrapText="1"/>
    </xf>
    <xf numFmtId="168" fontId="3" fillId="0" borderId="1" xfId="1" applyNumberFormat="1" applyFont="1" applyFill="1" applyBorder="1" applyAlignment="1">
      <alignment horizontal="right" vertical="center" wrapText="1"/>
    </xf>
    <xf numFmtId="173" fontId="11" fillId="0" borderId="1" xfId="0" applyNumberFormat="1" applyFont="1" applyFill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vertical="center" wrapText="1"/>
    </xf>
    <xf numFmtId="166" fontId="3" fillId="3" borderId="1" xfId="1" applyNumberFormat="1" applyFont="1" applyFill="1" applyBorder="1" applyAlignment="1">
      <alignment vertical="center" wrapText="1"/>
    </xf>
    <xf numFmtId="169" fontId="3" fillId="3" borderId="1" xfId="1" applyNumberFormat="1" applyFont="1" applyFill="1" applyBorder="1" applyAlignment="1">
      <alignment vertical="center"/>
    </xf>
    <xf numFmtId="165" fontId="3" fillId="3" borderId="1" xfId="1" applyNumberFormat="1" applyFont="1" applyFill="1" applyBorder="1" applyAlignment="1">
      <alignment vertical="center"/>
    </xf>
    <xf numFmtId="169" fontId="3" fillId="3" borderId="1" xfId="4" applyNumberFormat="1" applyFont="1" applyFill="1" applyBorder="1" applyAlignment="1">
      <alignment horizontal="center" vertical="center" wrapText="1"/>
    </xf>
    <xf numFmtId="170" fontId="3" fillId="3" borderId="1" xfId="1" applyNumberFormat="1" applyFont="1" applyFill="1" applyBorder="1" applyAlignment="1">
      <alignment vertical="center"/>
    </xf>
    <xf numFmtId="170" fontId="3" fillId="3" borderId="1" xfId="1" applyNumberFormat="1" applyFont="1" applyFill="1" applyBorder="1" applyAlignment="1">
      <alignment vertical="center" wrapText="1"/>
    </xf>
    <xf numFmtId="165" fontId="3" fillId="3" borderId="1" xfId="1" applyNumberFormat="1" applyFont="1" applyFill="1" applyBorder="1" applyAlignment="1">
      <alignment vertical="center" wrapText="1"/>
    </xf>
    <xf numFmtId="0" fontId="3" fillId="3" borderId="0" xfId="1" applyFont="1" applyFill="1" applyBorder="1" applyAlignment="1">
      <alignment vertical="center"/>
    </xf>
    <xf numFmtId="165" fontId="2" fillId="3" borderId="1" xfId="1" applyNumberFormat="1" applyFont="1" applyFill="1" applyBorder="1" applyAlignment="1">
      <alignment vertical="center" wrapText="1"/>
    </xf>
    <xf numFmtId="166" fontId="2" fillId="3" borderId="1" xfId="1" applyNumberFormat="1" applyFont="1" applyFill="1" applyBorder="1" applyAlignment="1">
      <alignment vertical="center" wrapText="1"/>
    </xf>
    <xf numFmtId="0" fontId="7" fillId="3" borderId="0" xfId="2" applyFont="1" applyFill="1" applyBorder="1" applyAlignment="1">
      <alignment vertical="center" wrapText="1"/>
    </xf>
    <xf numFmtId="0" fontId="6" fillId="3" borderId="1" xfId="2" applyFont="1" applyFill="1" applyBorder="1" applyAlignment="1">
      <alignment horizontal="center" vertical="center" wrapText="1"/>
    </xf>
    <xf numFmtId="164" fontId="7" fillId="3" borderId="1" xfId="2" applyNumberFormat="1" applyFont="1" applyFill="1" applyBorder="1" applyAlignment="1">
      <alignment horizontal="center" vertical="center" wrapText="1"/>
    </xf>
    <xf numFmtId="164" fontId="8" fillId="3" borderId="1" xfId="2" applyNumberFormat="1" applyFont="1" applyFill="1" applyBorder="1" applyAlignment="1">
      <alignment horizontal="center" vertical="center"/>
    </xf>
    <xf numFmtId="171" fontId="8" fillId="3" borderId="1" xfId="2" applyNumberFormat="1" applyFont="1" applyFill="1" applyBorder="1" applyAlignment="1">
      <alignment horizontal="center" vertical="center"/>
    </xf>
    <xf numFmtId="171" fontId="12" fillId="3" borderId="1" xfId="2" applyNumberFormat="1" applyFont="1" applyFill="1" applyBorder="1" applyAlignment="1">
      <alignment horizontal="center" vertical="center"/>
    </xf>
    <xf numFmtId="0" fontId="8" fillId="3" borderId="0" xfId="2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tabSelected="1" view="pageBreakPreview" zoomScale="75" zoomScaleNormal="100" zoomScaleSheetLayoutView="75" workbookViewId="0">
      <selection activeCell="Q6" sqref="Q6"/>
    </sheetView>
  </sheetViews>
  <sheetFormatPr defaultRowHeight="15" x14ac:dyDescent="0.25"/>
  <cols>
    <col min="1" max="1" width="30.140625" style="25" customWidth="1"/>
    <col min="2" max="2" width="28.140625" style="25" customWidth="1"/>
    <col min="3" max="3" width="13.28515625" style="25" customWidth="1"/>
    <col min="4" max="4" width="21.85546875" style="25" customWidth="1"/>
    <col min="5" max="8" width="9.140625" style="25"/>
    <col min="9" max="9" width="9.42578125" style="78" customWidth="1"/>
    <col min="10" max="16384" width="9.140625" style="25"/>
  </cols>
  <sheetData>
    <row r="1" spans="1:14" ht="52.5" customHeight="1" x14ac:dyDescent="0.25">
      <c r="A1" s="46"/>
      <c r="B1" s="46"/>
      <c r="C1" s="46"/>
      <c r="D1" s="46"/>
      <c r="E1" s="14"/>
      <c r="F1" s="14"/>
      <c r="G1" s="14"/>
      <c r="H1" s="14"/>
      <c r="I1" s="72"/>
      <c r="J1" s="83" t="s">
        <v>35</v>
      </c>
      <c r="K1" s="83"/>
      <c r="L1" s="83"/>
      <c r="M1" s="83"/>
      <c r="N1" s="83"/>
    </row>
    <row r="2" spans="1:14" x14ac:dyDescent="0.25">
      <c r="A2" s="84" t="s">
        <v>34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</row>
    <row r="3" spans="1:14" ht="36.75" customHeight="1" x14ac:dyDescent="0.25">
      <c r="A3" s="85" t="s">
        <v>22</v>
      </c>
      <c r="B3" s="85" t="s">
        <v>23</v>
      </c>
      <c r="C3" s="85" t="s">
        <v>24</v>
      </c>
      <c r="D3" s="85" t="s">
        <v>25</v>
      </c>
      <c r="E3" s="86" t="s">
        <v>26</v>
      </c>
      <c r="F3" s="87"/>
      <c r="G3" s="87"/>
      <c r="H3" s="87"/>
      <c r="I3" s="87"/>
      <c r="J3" s="87"/>
      <c r="K3" s="87"/>
      <c r="L3" s="87"/>
      <c r="M3" s="87"/>
      <c r="N3" s="88"/>
    </row>
    <row r="4" spans="1:14" ht="53.25" customHeight="1" x14ac:dyDescent="0.25">
      <c r="A4" s="85"/>
      <c r="B4" s="85"/>
      <c r="C4" s="85"/>
      <c r="D4" s="85"/>
      <c r="E4" s="47" t="s">
        <v>4</v>
      </c>
      <c r="F4" s="47" t="s">
        <v>5</v>
      </c>
      <c r="G4" s="47" t="s">
        <v>6</v>
      </c>
      <c r="H4" s="47" t="s">
        <v>7</v>
      </c>
      <c r="I4" s="73" t="s">
        <v>8</v>
      </c>
      <c r="J4" s="47" t="s">
        <v>9</v>
      </c>
      <c r="K4" s="47" t="s">
        <v>10</v>
      </c>
      <c r="L4" s="47" t="s">
        <v>11</v>
      </c>
      <c r="M4" s="47" t="s">
        <v>12</v>
      </c>
      <c r="N4" s="47" t="s">
        <v>13</v>
      </c>
    </row>
    <row r="5" spans="1:14" ht="45" x14ac:dyDescent="0.25">
      <c r="A5" s="80" t="s">
        <v>38</v>
      </c>
      <c r="B5" s="17" t="s">
        <v>99</v>
      </c>
      <c r="C5" s="45" t="s">
        <v>32</v>
      </c>
      <c r="D5" s="15">
        <v>1</v>
      </c>
      <c r="E5" s="31">
        <v>0</v>
      </c>
      <c r="F5" s="44">
        <v>4</v>
      </c>
      <c r="G5" s="36">
        <v>0</v>
      </c>
      <c r="H5" s="44">
        <v>2</v>
      </c>
      <c r="I5" s="74">
        <v>0</v>
      </c>
      <c r="J5" s="31">
        <v>0</v>
      </c>
      <c r="K5" s="31">
        <v>0</v>
      </c>
      <c r="L5" s="31">
        <v>0</v>
      </c>
      <c r="M5" s="31">
        <v>0</v>
      </c>
      <c r="N5" s="31">
        <v>0</v>
      </c>
    </row>
    <row r="6" spans="1:14" ht="60" x14ac:dyDescent="0.25">
      <c r="A6" s="81"/>
      <c r="B6" s="17" t="s">
        <v>42</v>
      </c>
      <c r="C6" s="45" t="s">
        <v>32</v>
      </c>
      <c r="D6" s="15">
        <v>4</v>
      </c>
      <c r="E6" s="44">
        <v>2</v>
      </c>
      <c r="F6" s="44">
        <v>1</v>
      </c>
      <c r="G6" s="36">
        <v>0</v>
      </c>
      <c r="H6" s="44" t="s">
        <v>146</v>
      </c>
      <c r="I6" s="74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</row>
    <row r="7" spans="1:14" ht="60" x14ac:dyDescent="0.25">
      <c r="A7" s="81"/>
      <c r="B7" s="22" t="s">
        <v>52</v>
      </c>
      <c r="C7" s="23" t="s">
        <v>53</v>
      </c>
      <c r="D7" s="23">
        <v>0</v>
      </c>
      <c r="E7" s="23">
        <v>3.92</v>
      </c>
      <c r="F7" s="31">
        <v>3.16</v>
      </c>
      <c r="G7" s="37">
        <v>1</v>
      </c>
      <c r="H7" s="31">
        <v>2.37</v>
      </c>
      <c r="I7" s="74">
        <f>16.59+2.41</f>
        <v>19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</row>
    <row r="8" spans="1:14" ht="90" x14ac:dyDescent="0.25">
      <c r="A8" s="81"/>
      <c r="B8" s="22" t="s">
        <v>168</v>
      </c>
      <c r="C8" s="23" t="s">
        <v>125</v>
      </c>
      <c r="D8" s="23">
        <v>0</v>
      </c>
      <c r="E8" s="32">
        <v>0</v>
      </c>
      <c r="F8" s="31">
        <v>0</v>
      </c>
      <c r="G8" s="36">
        <v>0</v>
      </c>
      <c r="H8" s="31">
        <v>0</v>
      </c>
      <c r="I8" s="74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</row>
    <row r="9" spans="1:14" ht="150" x14ac:dyDescent="0.25">
      <c r="A9" s="82"/>
      <c r="B9" s="22" t="s">
        <v>167</v>
      </c>
      <c r="C9" s="23" t="s">
        <v>159</v>
      </c>
      <c r="D9" s="23">
        <v>0</v>
      </c>
      <c r="E9" s="32">
        <v>0</v>
      </c>
      <c r="F9" s="31">
        <v>0</v>
      </c>
      <c r="G9" s="36">
        <v>0</v>
      </c>
      <c r="H9" s="37">
        <v>8.1999999999999993</v>
      </c>
      <c r="I9" s="74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</row>
    <row r="10" spans="1:14" ht="60" x14ac:dyDescent="0.25">
      <c r="A10" s="79" t="s">
        <v>54</v>
      </c>
      <c r="B10" s="22" t="s">
        <v>64</v>
      </c>
      <c r="C10" s="23" t="s">
        <v>53</v>
      </c>
      <c r="D10" s="23">
        <v>0</v>
      </c>
      <c r="E10" s="30">
        <f>(35+50+758+215+200)/1000</f>
        <v>1.258</v>
      </c>
      <c r="F10" s="37">
        <v>0.4</v>
      </c>
      <c r="G10" s="37">
        <v>0.3</v>
      </c>
      <c r="H10" s="37" t="s">
        <v>146</v>
      </c>
      <c r="I10" s="74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</row>
    <row r="11" spans="1:14" ht="45" x14ac:dyDescent="0.25">
      <c r="A11" s="79"/>
      <c r="B11" s="22" t="s">
        <v>105</v>
      </c>
      <c r="C11" s="23" t="s">
        <v>53</v>
      </c>
      <c r="D11" s="23">
        <v>0</v>
      </c>
      <c r="E11" s="32">
        <v>0</v>
      </c>
      <c r="F11" s="31">
        <v>0.97299999999999998</v>
      </c>
      <c r="G11" s="31">
        <v>0</v>
      </c>
      <c r="H11" s="31">
        <v>0</v>
      </c>
      <c r="I11" s="74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</row>
    <row r="12" spans="1:14" ht="30" x14ac:dyDescent="0.25">
      <c r="A12" s="79"/>
      <c r="B12" s="22" t="s">
        <v>69</v>
      </c>
      <c r="C12" s="23" t="s">
        <v>32</v>
      </c>
      <c r="D12" s="23">
        <v>0</v>
      </c>
      <c r="E12" s="43">
        <v>1</v>
      </c>
      <c r="F12" s="32">
        <v>0</v>
      </c>
      <c r="G12" s="32">
        <v>0</v>
      </c>
      <c r="H12" s="32">
        <v>0</v>
      </c>
      <c r="I12" s="75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</row>
    <row r="13" spans="1:14" ht="45" x14ac:dyDescent="0.25">
      <c r="A13" s="79"/>
      <c r="B13" s="22" t="s">
        <v>76</v>
      </c>
      <c r="C13" s="23" t="s">
        <v>32</v>
      </c>
      <c r="D13" s="23">
        <v>3</v>
      </c>
      <c r="E13" s="43">
        <v>12</v>
      </c>
      <c r="F13" s="43">
        <v>6</v>
      </c>
      <c r="G13" s="32">
        <v>0</v>
      </c>
      <c r="H13" s="43">
        <v>4</v>
      </c>
      <c r="I13" s="76">
        <v>2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</row>
    <row r="14" spans="1:14" ht="45" x14ac:dyDescent="0.25">
      <c r="A14" s="79"/>
      <c r="B14" s="22" t="s">
        <v>96</v>
      </c>
      <c r="C14" s="23" t="s">
        <v>32</v>
      </c>
      <c r="D14" s="23">
        <v>0</v>
      </c>
      <c r="E14" s="43">
        <v>5</v>
      </c>
      <c r="F14" s="43">
        <v>7</v>
      </c>
      <c r="G14" s="43">
        <v>10</v>
      </c>
      <c r="H14" s="43">
        <f>5-2</f>
        <v>3</v>
      </c>
      <c r="I14" s="77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</row>
    <row r="15" spans="1:14" ht="75" x14ac:dyDescent="0.25">
      <c r="A15" s="79"/>
      <c r="B15" s="22" t="s">
        <v>147</v>
      </c>
      <c r="C15" s="23" t="s">
        <v>32</v>
      </c>
      <c r="D15" s="23">
        <v>0</v>
      </c>
      <c r="E15" s="23" t="s">
        <v>146</v>
      </c>
      <c r="F15" s="33">
        <v>0</v>
      </c>
      <c r="G15" s="43">
        <v>1</v>
      </c>
      <c r="H15" s="43">
        <v>1</v>
      </c>
      <c r="I15" s="76">
        <v>1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</row>
    <row r="16" spans="1:14" ht="30" x14ac:dyDescent="0.25">
      <c r="A16" s="79"/>
      <c r="B16" s="22" t="s">
        <v>95</v>
      </c>
      <c r="C16" s="23" t="s">
        <v>32</v>
      </c>
      <c r="D16" s="23">
        <v>0</v>
      </c>
      <c r="E16" s="43">
        <v>1</v>
      </c>
      <c r="F16" s="33">
        <v>0</v>
      </c>
      <c r="G16" s="43">
        <v>2</v>
      </c>
      <c r="H16" s="43">
        <v>2</v>
      </c>
      <c r="I16" s="75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</row>
    <row r="17" spans="1:14" ht="57" customHeight="1" x14ac:dyDescent="0.25">
      <c r="A17" s="79"/>
      <c r="B17" s="22" t="s">
        <v>169</v>
      </c>
      <c r="C17" s="23" t="s">
        <v>32</v>
      </c>
      <c r="D17" s="23">
        <v>0</v>
      </c>
      <c r="E17" s="33">
        <v>0</v>
      </c>
      <c r="F17" s="33">
        <v>0</v>
      </c>
      <c r="G17" s="43">
        <v>1</v>
      </c>
      <c r="H17" s="43">
        <f>1+1</f>
        <v>2</v>
      </c>
      <c r="I17" s="76">
        <v>1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</row>
    <row r="18" spans="1:14" ht="45" x14ac:dyDescent="0.25">
      <c r="A18" s="79"/>
      <c r="B18" s="22" t="s">
        <v>204</v>
      </c>
      <c r="C18" s="23" t="s">
        <v>32</v>
      </c>
      <c r="D18" s="23">
        <v>0</v>
      </c>
      <c r="E18" s="33">
        <v>0</v>
      </c>
      <c r="F18" s="33">
        <v>0</v>
      </c>
      <c r="G18" s="33">
        <v>0</v>
      </c>
      <c r="H18" s="43">
        <v>2</v>
      </c>
      <c r="I18" s="76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</row>
  </sheetData>
  <mergeCells count="9">
    <mergeCell ref="A10:A18"/>
    <mergeCell ref="A5:A9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92"/>
  <sheetViews>
    <sheetView view="pageBreakPreview" zoomScale="75" zoomScaleNormal="70" zoomScaleSheetLayoutView="75" workbookViewId="0">
      <pane xSplit="4" ySplit="9" topLeftCell="E82" activePane="bottomRight" state="frozen"/>
      <selection pane="topRight" activeCell="E1" sqref="E1"/>
      <selection pane="bottomLeft" activeCell="A10" sqref="A10"/>
      <selection pane="bottomRight" activeCell="H86" sqref="H86"/>
    </sheetView>
  </sheetViews>
  <sheetFormatPr defaultRowHeight="15.75" outlineLevelCol="1" x14ac:dyDescent="0.25"/>
  <cols>
    <col min="1" max="1" width="6.5703125" style="2" customWidth="1"/>
    <col min="2" max="2" width="46.7109375" style="1" customWidth="1"/>
    <col min="3" max="3" width="25" style="1" customWidth="1"/>
    <col min="4" max="4" width="20.8554687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hidden="1" customWidth="1"/>
    <col min="11" max="11" width="15" style="6" hidden="1" customWidth="1" outlineLevel="1"/>
    <col min="12" max="12" width="13.85546875" style="1" hidden="1" customWidth="1"/>
    <col min="13" max="13" width="19.140625" style="1" hidden="1" customWidth="1"/>
    <col min="14" max="14" width="13.85546875" style="1" hidden="1" customWidth="1"/>
    <col min="15" max="15" width="15.5703125" style="4" hidden="1" customWidth="1"/>
    <col min="16" max="16" width="14.28515625" style="1" hidden="1" customWidth="1" outlineLevel="1"/>
    <col min="17" max="17" width="16.42578125" style="1" hidden="1" customWidth="1"/>
    <col min="18" max="18" width="14.42578125" style="1" hidden="1" customWidth="1"/>
    <col min="19" max="19" width="12.7109375" style="6" hidden="1" customWidth="1"/>
    <col min="20" max="20" width="14" style="4" hidden="1" customWidth="1"/>
    <col min="21" max="21" width="13.5703125" style="1" hidden="1" customWidth="1" outlineLevel="1"/>
    <col min="22" max="22" width="12.7109375" style="1" hidden="1" customWidth="1"/>
    <col min="23" max="23" width="14.85546875" style="1" hidden="1" customWidth="1"/>
    <col min="24" max="24" width="13.28515625" style="6" hidden="1" customWidth="1"/>
    <col min="25" max="25" width="15" style="4" customWidth="1"/>
    <col min="26" max="26" width="15" style="1" customWidth="1" outlineLevel="1"/>
    <col min="27" max="28" width="15" style="1" customWidth="1"/>
    <col min="29" max="29" width="15.7109375" style="6" customWidth="1"/>
    <col min="30" max="30" width="13.28515625" style="4" customWidth="1"/>
    <col min="31" max="31" width="15" style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3.425781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8554687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02" t="s">
        <v>37</v>
      </c>
      <c r="BF1" s="102"/>
      <c r="BG1" s="102"/>
    </row>
    <row r="2" spans="1:62" ht="25.5" customHeight="1" x14ac:dyDescent="0.25">
      <c r="BE2" s="102"/>
      <c r="BF2" s="102"/>
      <c r="BG2" s="102"/>
    </row>
    <row r="3" spans="1:62" ht="30.75" customHeight="1" x14ac:dyDescent="0.25">
      <c r="A3" s="103" t="s">
        <v>36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"/>
      <c r="BE3" s="102"/>
      <c r="BF3" s="102"/>
      <c r="BG3" s="102"/>
      <c r="BH3" s="13"/>
      <c r="BI3" s="13"/>
      <c r="BJ3" s="13"/>
    </row>
    <row r="4" spans="1:62" x14ac:dyDescent="0.25">
      <c r="E4" s="3"/>
    </row>
    <row r="5" spans="1:62" ht="15.75" customHeight="1" x14ac:dyDescent="0.25">
      <c r="A5" s="104" t="s">
        <v>0</v>
      </c>
      <c r="B5" s="97" t="s">
        <v>1</v>
      </c>
      <c r="C5" s="97" t="s">
        <v>2</v>
      </c>
      <c r="D5" s="97" t="s">
        <v>3</v>
      </c>
      <c r="E5" s="98" t="s">
        <v>33</v>
      </c>
      <c r="F5" s="98"/>
      <c r="G5" s="98"/>
      <c r="H5" s="98"/>
      <c r="I5" s="98"/>
      <c r="J5" s="99" t="s">
        <v>45</v>
      </c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1"/>
    </row>
    <row r="6" spans="1:62" x14ac:dyDescent="0.25">
      <c r="A6" s="104"/>
      <c r="B6" s="97"/>
      <c r="C6" s="97"/>
      <c r="D6" s="97"/>
      <c r="E6" s="98"/>
      <c r="F6" s="98"/>
      <c r="G6" s="98"/>
      <c r="H6" s="98"/>
      <c r="I6" s="98"/>
      <c r="J6" s="98" t="s">
        <v>4</v>
      </c>
      <c r="K6" s="98"/>
      <c r="L6" s="98"/>
      <c r="M6" s="98"/>
      <c r="N6" s="98"/>
      <c r="O6" s="98" t="s">
        <v>5</v>
      </c>
      <c r="P6" s="98"/>
      <c r="Q6" s="98"/>
      <c r="R6" s="98"/>
      <c r="S6" s="98"/>
      <c r="T6" s="98" t="s">
        <v>6</v>
      </c>
      <c r="U6" s="98"/>
      <c r="V6" s="98"/>
      <c r="W6" s="98"/>
      <c r="X6" s="98"/>
      <c r="Y6" s="98" t="s">
        <v>7</v>
      </c>
      <c r="Z6" s="98"/>
      <c r="AA6" s="98"/>
      <c r="AB6" s="98"/>
      <c r="AC6" s="98"/>
      <c r="AD6" s="98" t="s">
        <v>8</v>
      </c>
      <c r="AE6" s="98"/>
      <c r="AF6" s="98"/>
      <c r="AG6" s="98"/>
      <c r="AH6" s="98"/>
      <c r="AI6" s="98" t="s">
        <v>9</v>
      </c>
      <c r="AJ6" s="98"/>
      <c r="AK6" s="98"/>
      <c r="AL6" s="98"/>
      <c r="AM6" s="98"/>
      <c r="AN6" s="98" t="s">
        <v>10</v>
      </c>
      <c r="AO6" s="98"/>
      <c r="AP6" s="98"/>
      <c r="AQ6" s="98"/>
      <c r="AR6" s="98"/>
      <c r="AS6" s="98" t="s">
        <v>11</v>
      </c>
      <c r="AT6" s="98"/>
      <c r="AU6" s="98"/>
      <c r="AV6" s="98"/>
      <c r="AW6" s="98"/>
      <c r="AX6" s="98" t="s">
        <v>12</v>
      </c>
      <c r="AY6" s="98"/>
      <c r="AZ6" s="98"/>
      <c r="BA6" s="98"/>
      <c r="BB6" s="98"/>
      <c r="BC6" s="98" t="s">
        <v>13</v>
      </c>
      <c r="BD6" s="98"/>
      <c r="BE6" s="98"/>
      <c r="BF6" s="98"/>
      <c r="BG6" s="98"/>
    </row>
    <row r="7" spans="1:62" x14ac:dyDescent="0.25">
      <c r="A7" s="104"/>
      <c r="B7" s="97"/>
      <c r="C7" s="97"/>
      <c r="D7" s="97"/>
      <c r="E7" s="97" t="s">
        <v>14</v>
      </c>
      <c r="F7" s="95" t="s">
        <v>15</v>
      </c>
      <c r="G7" s="95"/>
      <c r="H7" s="95"/>
      <c r="I7" s="95"/>
      <c r="J7" s="93" t="s">
        <v>14</v>
      </c>
      <c r="K7" s="95" t="s">
        <v>15</v>
      </c>
      <c r="L7" s="95"/>
      <c r="M7" s="95"/>
      <c r="N7" s="95"/>
      <c r="O7" s="93" t="s">
        <v>14</v>
      </c>
      <c r="P7" s="95" t="s">
        <v>15</v>
      </c>
      <c r="Q7" s="95"/>
      <c r="R7" s="95"/>
      <c r="S7" s="95"/>
      <c r="T7" s="93" t="s">
        <v>14</v>
      </c>
      <c r="U7" s="95" t="s">
        <v>15</v>
      </c>
      <c r="V7" s="95"/>
      <c r="W7" s="95"/>
      <c r="X7" s="95"/>
      <c r="Y7" s="93" t="s">
        <v>14</v>
      </c>
      <c r="Z7" s="95" t="s">
        <v>15</v>
      </c>
      <c r="AA7" s="95"/>
      <c r="AB7" s="95"/>
      <c r="AC7" s="95"/>
      <c r="AD7" s="93" t="s">
        <v>14</v>
      </c>
      <c r="AE7" s="95" t="s">
        <v>15</v>
      </c>
      <c r="AF7" s="95"/>
      <c r="AG7" s="95"/>
      <c r="AH7" s="95"/>
      <c r="AI7" s="93" t="s">
        <v>14</v>
      </c>
      <c r="AJ7" s="95" t="s">
        <v>15</v>
      </c>
      <c r="AK7" s="95"/>
      <c r="AL7" s="95"/>
      <c r="AM7" s="95"/>
      <c r="AN7" s="93" t="s">
        <v>14</v>
      </c>
      <c r="AO7" s="95" t="s">
        <v>15</v>
      </c>
      <c r="AP7" s="95"/>
      <c r="AQ7" s="95"/>
      <c r="AR7" s="95"/>
      <c r="AS7" s="93" t="s">
        <v>14</v>
      </c>
      <c r="AT7" s="95" t="s">
        <v>15</v>
      </c>
      <c r="AU7" s="95"/>
      <c r="AV7" s="95"/>
      <c r="AW7" s="95"/>
      <c r="AX7" s="93" t="s">
        <v>14</v>
      </c>
      <c r="AY7" s="95" t="s">
        <v>15</v>
      </c>
      <c r="AZ7" s="95"/>
      <c r="BA7" s="95"/>
      <c r="BB7" s="95"/>
      <c r="BC7" s="93" t="s">
        <v>14</v>
      </c>
      <c r="BD7" s="95" t="s">
        <v>15</v>
      </c>
      <c r="BE7" s="95"/>
      <c r="BF7" s="95"/>
      <c r="BG7" s="95"/>
    </row>
    <row r="8" spans="1:62" s="7" customFormat="1" ht="35.25" customHeight="1" x14ac:dyDescent="0.25">
      <c r="A8" s="104"/>
      <c r="B8" s="97"/>
      <c r="C8" s="97"/>
      <c r="D8" s="97"/>
      <c r="E8" s="97"/>
      <c r="F8" s="48" t="s">
        <v>16</v>
      </c>
      <c r="G8" s="48" t="s">
        <v>17</v>
      </c>
      <c r="H8" s="48" t="s">
        <v>18</v>
      </c>
      <c r="I8" s="48" t="s">
        <v>19</v>
      </c>
      <c r="J8" s="94"/>
      <c r="K8" s="48" t="s">
        <v>16</v>
      </c>
      <c r="L8" s="48" t="s">
        <v>17</v>
      </c>
      <c r="M8" s="48" t="s">
        <v>18</v>
      </c>
      <c r="N8" s="48" t="s">
        <v>19</v>
      </c>
      <c r="O8" s="94"/>
      <c r="P8" s="48" t="s">
        <v>16</v>
      </c>
      <c r="Q8" s="48" t="s">
        <v>17</v>
      </c>
      <c r="R8" s="48" t="s">
        <v>18</v>
      </c>
      <c r="S8" s="48" t="s">
        <v>19</v>
      </c>
      <c r="T8" s="94"/>
      <c r="U8" s="48" t="s">
        <v>16</v>
      </c>
      <c r="V8" s="48" t="s">
        <v>17</v>
      </c>
      <c r="W8" s="48" t="s">
        <v>18</v>
      </c>
      <c r="X8" s="48" t="s">
        <v>19</v>
      </c>
      <c r="Y8" s="94"/>
      <c r="Z8" s="48" t="s">
        <v>16</v>
      </c>
      <c r="AA8" s="48" t="s">
        <v>17</v>
      </c>
      <c r="AB8" s="48" t="s">
        <v>18</v>
      </c>
      <c r="AC8" s="48" t="s">
        <v>19</v>
      </c>
      <c r="AD8" s="94"/>
      <c r="AE8" s="48" t="s">
        <v>16</v>
      </c>
      <c r="AF8" s="48" t="s">
        <v>17</v>
      </c>
      <c r="AG8" s="48" t="s">
        <v>18</v>
      </c>
      <c r="AH8" s="48" t="s">
        <v>19</v>
      </c>
      <c r="AI8" s="94"/>
      <c r="AJ8" s="48" t="s">
        <v>16</v>
      </c>
      <c r="AK8" s="48" t="s">
        <v>17</v>
      </c>
      <c r="AL8" s="48" t="s">
        <v>18</v>
      </c>
      <c r="AM8" s="48" t="s">
        <v>19</v>
      </c>
      <c r="AN8" s="94"/>
      <c r="AO8" s="48" t="s">
        <v>16</v>
      </c>
      <c r="AP8" s="48" t="s">
        <v>17</v>
      </c>
      <c r="AQ8" s="48" t="s">
        <v>18</v>
      </c>
      <c r="AR8" s="48" t="s">
        <v>19</v>
      </c>
      <c r="AS8" s="94"/>
      <c r="AT8" s="48" t="s">
        <v>16</v>
      </c>
      <c r="AU8" s="48" t="s">
        <v>17</v>
      </c>
      <c r="AV8" s="48" t="s">
        <v>18</v>
      </c>
      <c r="AW8" s="48" t="s">
        <v>19</v>
      </c>
      <c r="AX8" s="94"/>
      <c r="AY8" s="48" t="s">
        <v>16</v>
      </c>
      <c r="AZ8" s="48" t="s">
        <v>17</v>
      </c>
      <c r="BA8" s="48" t="s">
        <v>18</v>
      </c>
      <c r="BB8" s="48" t="s">
        <v>19</v>
      </c>
      <c r="BC8" s="94"/>
      <c r="BD8" s="48" t="s">
        <v>16</v>
      </c>
      <c r="BE8" s="48" t="s">
        <v>17</v>
      </c>
      <c r="BF8" s="48" t="s">
        <v>18</v>
      </c>
      <c r="BG8" s="48" t="s">
        <v>19</v>
      </c>
    </row>
    <row r="9" spans="1:62" s="7" customFormat="1" x14ac:dyDescent="0.25">
      <c r="A9" s="49">
        <v>1</v>
      </c>
      <c r="B9" s="48">
        <v>2</v>
      </c>
      <c r="C9" s="48">
        <v>3</v>
      </c>
      <c r="D9" s="48">
        <v>4</v>
      </c>
      <c r="E9" s="48">
        <v>5</v>
      </c>
      <c r="F9" s="49">
        <v>6</v>
      </c>
      <c r="G9" s="48">
        <v>6</v>
      </c>
      <c r="H9" s="48">
        <v>7</v>
      </c>
      <c r="I9" s="48">
        <v>8</v>
      </c>
      <c r="J9" s="48">
        <v>9</v>
      </c>
      <c r="K9" s="48">
        <v>11</v>
      </c>
      <c r="L9" s="48">
        <v>10</v>
      </c>
      <c r="M9" s="48">
        <v>11</v>
      </c>
      <c r="N9" s="48">
        <v>12</v>
      </c>
      <c r="O9" s="48">
        <v>13</v>
      </c>
      <c r="P9" s="48">
        <v>16</v>
      </c>
      <c r="Q9" s="48">
        <v>14</v>
      </c>
      <c r="R9" s="48">
        <v>15</v>
      </c>
      <c r="S9" s="48">
        <v>16</v>
      </c>
      <c r="T9" s="48">
        <v>17</v>
      </c>
      <c r="U9" s="48">
        <v>21</v>
      </c>
      <c r="V9" s="48">
        <v>18</v>
      </c>
      <c r="W9" s="48">
        <v>19</v>
      </c>
      <c r="X9" s="48">
        <v>20</v>
      </c>
      <c r="Y9" s="48">
        <v>21</v>
      </c>
      <c r="Z9" s="48">
        <v>26</v>
      </c>
      <c r="AA9" s="48">
        <v>22</v>
      </c>
      <c r="AB9" s="48">
        <v>23</v>
      </c>
      <c r="AC9" s="48">
        <v>24</v>
      </c>
      <c r="AD9" s="48">
        <v>25</v>
      </c>
      <c r="AE9" s="48">
        <v>31</v>
      </c>
      <c r="AF9" s="48">
        <v>26</v>
      </c>
      <c r="AG9" s="48">
        <v>27</v>
      </c>
      <c r="AH9" s="48">
        <v>28</v>
      </c>
      <c r="AI9" s="48">
        <v>29</v>
      </c>
      <c r="AJ9" s="48">
        <v>36</v>
      </c>
      <c r="AK9" s="48">
        <v>30</v>
      </c>
      <c r="AL9" s="48">
        <v>31</v>
      </c>
      <c r="AM9" s="48">
        <v>32</v>
      </c>
      <c r="AN9" s="48">
        <v>33</v>
      </c>
      <c r="AO9" s="48">
        <v>41</v>
      </c>
      <c r="AP9" s="48">
        <v>34</v>
      </c>
      <c r="AQ9" s="48">
        <v>35</v>
      </c>
      <c r="AR9" s="48">
        <v>36</v>
      </c>
      <c r="AS9" s="48">
        <v>37</v>
      </c>
      <c r="AT9" s="48">
        <v>46</v>
      </c>
      <c r="AU9" s="48">
        <v>38</v>
      </c>
      <c r="AV9" s="48">
        <v>39</v>
      </c>
      <c r="AW9" s="48">
        <v>40</v>
      </c>
      <c r="AX9" s="48">
        <v>41</v>
      </c>
      <c r="AY9" s="48">
        <v>51</v>
      </c>
      <c r="AZ9" s="48">
        <v>42</v>
      </c>
      <c r="BA9" s="48">
        <v>43</v>
      </c>
      <c r="BB9" s="48">
        <v>44</v>
      </c>
      <c r="BC9" s="48">
        <v>45</v>
      </c>
      <c r="BD9" s="48">
        <v>56</v>
      </c>
      <c r="BE9" s="48">
        <v>46</v>
      </c>
      <c r="BF9" s="48">
        <v>47</v>
      </c>
      <c r="BG9" s="48">
        <v>48</v>
      </c>
    </row>
    <row r="10" spans="1:62" s="9" customFormat="1" x14ac:dyDescent="0.25">
      <c r="A10" s="49"/>
      <c r="B10" s="96" t="s">
        <v>30</v>
      </c>
      <c r="C10" s="96"/>
      <c r="D10" s="96"/>
      <c r="E10" s="8">
        <f t="shared" ref="E10:AJ10" si="0">E11+E24+E87</f>
        <v>618412.40000000014</v>
      </c>
      <c r="F10" s="8">
        <f t="shared" si="0"/>
        <v>0</v>
      </c>
      <c r="G10" s="8">
        <f t="shared" si="0"/>
        <v>132494</v>
      </c>
      <c r="H10" s="8">
        <f t="shared" si="0"/>
        <v>446707.69999999995</v>
      </c>
      <c r="I10" s="8">
        <f t="shared" si="0"/>
        <v>39210.700000000004</v>
      </c>
      <c r="J10" s="8">
        <f t="shared" si="0"/>
        <v>67334.899999999994</v>
      </c>
      <c r="K10" s="8">
        <f t="shared" si="0"/>
        <v>0</v>
      </c>
      <c r="L10" s="8">
        <f t="shared" si="0"/>
        <v>21047.200000000001</v>
      </c>
      <c r="M10" s="8">
        <f t="shared" si="0"/>
        <v>44539.1</v>
      </c>
      <c r="N10" s="8">
        <f t="shared" si="0"/>
        <v>1748.6</v>
      </c>
      <c r="O10" s="8">
        <f t="shared" si="0"/>
        <v>52152</v>
      </c>
      <c r="P10" s="8">
        <f t="shared" si="0"/>
        <v>0</v>
      </c>
      <c r="Q10" s="8">
        <f t="shared" si="0"/>
        <v>29390.699999999997</v>
      </c>
      <c r="R10" s="8">
        <f t="shared" si="0"/>
        <v>21443.8</v>
      </c>
      <c r="S10" s="8">
        <f t="shared" si="0"/>
        <v>1317.5</v>
      </c>
      <c r="T10" s="8">
        <f t="shared" si="0"/>
        <v>58376.700000000004</v>
      </c>
      <c r="U10" s="8">
        <f t="shared" si="0"/>
        <v>0</v>
      </c>
      <c r="V10" s="8">
        <f t="shared" si="0"/>
        <v>25458</v>
      </c>
      <c r="W10" s="8">
        <f t="shared" si="0"/>
        <v>32335.200000000001</v>
      </c>
      <c r="X10" s="8">
        <f t="shared" si="0"/>
        <v>583.49999999999989</v>
      </c>
      <c r="Y10" s="8">
        <f t="shared" si="0"/>
        <v>120557.9</v>
      </c>
      <c r="Z10" s="8">
        <f t="shared" si="0"/>
        <v>0</v>
      </c>
      <c r="AA10" s="8">
        <f t="shared" si="0"/>
        <v>14367.099999999999</v>
      </c>
      <c r="AB10" s="8">
        <f t="shared" si="0"/>
        <v>93944.9</v>
      </c>
      <c r="AC10" s="8">
        <f t="shared" si="0"/>
        <v>12245.900000000001</v>
      </c>
      <c r="AD10" s="8">
        <f t="shared" si="0"/>
        <v>169990.90000000002</v>
      </c>
      <c r="AE10" s="8">
        <f t="shared" si="0"/>
        <v>0</v>
      </c>
      <c r="AF10" s="8">
        <f t="shared" si="0"/>
        <v>42231</v>
      </c>
      <c r="AG10" s="8">
        <f t="shared" si="0"/>
        <v>104444.70000000001</v>
      </c>
      <c r="AH10" s="8">
        <f t="shared" si="0"/>
        <v>23315.200000000001</v>
      </c>
      <c r="AI10" s="8">
        <f t="shared" si="0"/>
        <v>50000</v>
      </c>
      <c r="AJ10" s="8">
        <f t="shared" si="0"/>
        <v>0</v>
      </c>
      <c r="AK10" s="8">
        <f t="shared" ref="AK10:BG10" si="1">AK11+AK24+AK87</f>
        <v>0</v>
      </c>
      <c r="AL10" s="8">
        <f t="shared" si="1"/>
        <v>50000</v>
      </c>
      <c r="AM10" s="8">
        <f t="shared" si="1"/>
        <v>0</v>
      </c>
      <c r="AN10" s="8">
        <f t="shared" si="1"/>
        <v>100000</v>
      </c>
      <c r="AO10" s="8">
        <f t="shared" si="1"/>
        <v>0</v>
      </c>
      <c r="AP10" s="8">
        <f t="shared" si="1"/>
        <v>0</v>
      </c>
      <c r="AQ10" s="8">
        <f t="shared" si="1"/>
        <v>100000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49" t="s">
        <v>20</v>
      </c>
      <c r="B11" s="92" t="s">
        <v>41</v>
      </c>
      <c r="C11" s="92"/>
      <c r="D11" s="92"/>
      <c r="E11" s="8">
        <f>SUM(E12:E23)</f>
        <v>179682.4</v>
      </c>
      <c r="F11" s="8">
        <f t="shared" ref="F11:BG11" si="2">SUM(F12:F22)</f>
        <v>0</v>
      </c>
      <c r="G11" s="8">
        <f t="shared" si="2"/>
        <v>35439.800000000003</v>
      </c>
      <c r="H11" s="8">
        <f>SUM(H12:H23)</f>
        <v>116943.3</v>
      </c>
      <c r="I11" s="8">
        <f>SUM(I12:I23)</f>
        <v>27299.300000000003</v>
      </c>
      <c r="J11" s="8">
        <f t="shared" si="2"/>
        <v>3855</v>
      </c>
      <c r="K11" s="8">
        <f t="shared" si="2"/>
        <v>0</v>
      </c>
      <c r="L11" s="8">
        <f t="shared" si="2"/>
        <v>0</v>
      </c>
      <c r="M11" s="8">
        <f t="shared" si="2"/>
        <v>3855</v>
      </c>
      <c r="N11" s="8">
        <f t="shared" si="2"/>
        <v>0</v>
      </c>
      <c r="O11" s="8">
        <f t="shared" si="2"/>
        <v>2535.1999999999998</v>
      </c>
      <c r="P11" s="8">
        <f t="shared" si="2"/>
        <v>0</v>
      </c>
      <c r="Q11" s="8">
        <f t="shared" si="2"/>
        <v>0</v>
      </c>
      <c r="R11" s="8">
        <f t="shared" si="2"/>
        <v>2535.1999999999998</v>
      </c>
      <c r="S11" s="8">
        <f t="shared" si="2"/>
        <v>0</v>
      </c>
      <c r="T11" s="8">
        <f t="shared" si="2"/>
        <v>0</v>
      </c>
      <c r="U11" s="8">
        <f t="shared" si="2"/>
        <v>0</v>
      </c>
      <c r="V11" s="8">
        <f t="shared" si="2"/>
        <v>0</v>
      </c>
      <c r="W11" s="8">
        <f t="shared" si="2"/>
        <v>0</v>
      </c>
      <c r="X11" s="8">
        <f t="shared" si="2"/>
        <v>0</v>
      </c>
      <c r="Y11" s="8">
        <f t="shared" si="2"/>
        <v>30718.899999999998</v>
      </c>
      <c r="Z11" s="8">
        <f t="shared" si="2"/>
        <v>0</v>
      </c>
      <c r="AA11" s="8">
        <f t="shared" si="2"/>
        <v>0</v>
      </c>
      <c r="AB11" s="8">
        <f t="shared" si="2"/>
        <v>26085.399999999998</v>
      </c>
      <c r="AC11" s="8">
        <f t="shared" si="2"/>
        <v>4633.5</v>
      </c>
      <c r="AD11" s="8">
        <f>SUM(AD12:AD23)</f>
        <v>142573.30000000002</v>
      </c>
      <c r="AE11" s="8">
        <f t="shared" si="2"/>
        <v>0</v>
      </c>
      <c r="AF11" s="8">
        <f>SUM(AF12:AF22)</f>
        <v>35439.800000000003</v>
      </c>
      <c r="AG11" s="8">
        <f>SUM(AG12:AG23)</f>
        <v>84467.700000000012</v>
      </c>
      <c r="AH11" s="8">
        <f>SUM(AH12:AH23)</f>
        <v>22665.8</v>
      </c>
      <c r="AI11" s="8">
        <f t="shared" si="2"/>
        <v>0</v>
      </c>
      <c r="AJ11" s="8">
        <f t="shared" si="2"/>
        <v>0</v>
      </c>
      <c r="AK11" s="8">
        <f t="shared" si="2"/>
        <v>0</v>
      </c>
      <c r="AL11" s="8">
        <f t="shared" si="2"/>
        <v>0</v>
      </c>
      <c r="AM11" s="8">
        <f t="shared" si="2"/>
        <v>0</v>
      </c>
      <c r="AN11" s="8">
        <f t="shared" si="2"/>
        <v>0</v>
      </c>
      <c r="AO11" s="8">
        <f t="shared" si="2"/>
        <v>0</v>
      </c>
      <c r="AP11" s="8">
        <f t="shared" si="2"/>
        <v>0</v>
      </c>
      <c r="AQ11" s="8">
        <f t="shared" si="2"/>
        <v>0</v>
      </c>
      <c r="AR11" s="8">
        <f t="shared" si="2"/>
        <v>0</v>
      </c>
      <c r="AS11" s="8">
        <f t="shared" si="2"/>
        <v>0</v>
      </c>
      <c r="AT11" s="8">
        <f t="shared" si="2"/>
        <v>0</v>
      </c>
      <c r="AU11" s="8">
        <f t="shared" si="2"/>
        <v>0</v>
      </c>
      <c r="AV11" s="8">
        <f t="shared" si="2"/>
        <v>0</v>
      </c>
      <c r="AW11" s="8">
        <f t="shared" si="2"/>
        <v>0</v>
      </c>
      <c r="AX11" s="8">
        <f t="shared" si="2"/>
        <v>0</v>
      </c>
      <c r="AY11" s="8">
        <f t="shared" si="2"/>
        <v>0</v>
      </c>
      <c r="AZ11" s="8">
        <f t="shared" si="2"/>
        <v>0</v>
      </c>
      <c r="BA11" s="8">
        <f t="shared" si="2"/>
        <v>0</v>
      </c>
      <c r="BB11" s="8">
        <f t="shared" si="2"/>
        <v>0</v>
      </c>
      <c r="BC11" s="8">
        <f t="shared" si="2"/>
        <v>0</v>
      </c>
      <c r="BD11" s="8">
        <f t="shared" si="2"/>
        <v>0</v>
      </c>
      <c r="BE11" s="8">
        <f t="shared" si="2"/>
        <v>0</v>
      </c>
      <c r="BF11" s="8">
        <f t="shared" si="2"/>
        <v>0</v>
      </c>
      <c r="BG11" s="8">
        <f t="shared" si="2"/>
        <v>0</v>
      </c>
    </row>
    <row r="12" spans="1:62" ht="31.5" x14ac:dyDescent="0.25">
      <c r="A12" s="10" t="s">
        <v>27</v>
      </c>
      <c r="B12" s="20" t="s">
        <v>40</v>
      </c>
      <c r="C12" s="16" t="s">
        <v>21</v>
      </c>
      <c r="D12" s="16" t="s">
        <v>39</v>
      </c>
      <c r="E12" s="11">
        <f t="shared" ref="E12:E14" si="3">J12+O12+T12+Y12+AD12+AI12+AN12+AS12+AX12+BC12</f>
        <v>1667.7</v>
      </c>
      <c r="F12" s="11">
        <f t="shared" ref="F12:F14" si="4">K12+P12+U12+Z12+AE12+AJ12+AO12+AT12+AY12+BD12</f>
        <v>0</v>
      </c>
      <c r="G12" s="11">
        <f t="shared" ref="G12:G14" si="5">L12+Q12+V12+AA12+AF12+AK12+AP12+AU12+AZ12+BE12</f>
        <v>0</v>
      </c>
      <c r="H12" s="11">
        <f t="shared" ref="H12:H14" si="6">M12+R12+W12+AB12+AG12+AL12+AQ12+AV12+BA12+BF12</f>
        <v>1667.7</v>
      </c>
      <c r="I12" s="11">
        <f t="shared" ref="I12:I14" si="7">N12+S12+X12+AC12+AH12+AM12+AR12+AW12+BB12+BG12</f>
        <v>0</v>
      </c>
      <c r="J12" s="12">
        <f t="shared" ref="J12:J14" si="8">M12</f>
        <v>1667.7</v>
      </c>
      <c r="K12" s="19">
        <v>0</v>
      </c>
      <c r="L12" s="19">
        <v>0</v>
      </c>
      <c r="M12" s="26">
        <v>1667.7</v>
      </c>
      <c r="N12" s="19">
        <v>0</v>
      </c>
      <c r="O12" s="18">
        <f t="shared" ref="O12:O14" si="9">R12</f>
        <v>0</v>
      </c>
      <c r="P12" s="19">
        <v>0</v>
      </c>
      <c r="Q12" s="19">
        <v>0</v>
      </c>
      <c r="R12" s="19">
        <v>0</v>
      </c>
      <c r="S12" s="19">
        <v>0</v>
      </c>
      <c r="T12" s="18">
        <f t="shared" ref="T12:T14" si="10">W12</f>
        <v>0</v>
      </c>
      <c r="U12" s="19">
        <v>0</v>
      </c>
      <c r="V12" s="19">
        <v>0</v>
      </c>
      <c r="W12" s="19">
        <v>0</v>
      </c>
      <c r="X12" s="19">
        <v>0</v>
      </c>
      <c r="Y12" s="18">
        <f t="shared" ref="Y12:Y14" si="11">AB12</f>
        <v>0</v>
      </c>
      <c r="Z12" s="19">
        <v>0</v>
      </c>
      <c r="AA12" s="19">
        <v>0</v>
      </c>
      <c r="AB12" s="19">
        <v>0</v>
      </c>
      <c r="AC12" s="19">
        <v>0</v>
      </c>
      <c r="AD12" s="18">
        <f t="shared" ref="AD12:AD14" si="12">AG12</f>
        <v>0</v>
      </c>
      <c r="AE12" s="19">
        <v>0</v>
      </c>
      <c r="AF12" s="19">
        <v>0</v>
      </c>
      <c r="AG12" s="19">
        <v>0</v>
      </c>
      <c r="AH12" s="19">
        <v>0</v>
      </c>
      <c r="AI12" s="18">
        <f t="shared" ref="AI12:AI14" si="13">AL12</f>
        <v>0</v>
      </c>
      <c r="AJ12" s="19">
        <v>0</v>
      </c>
      <c r="AK12" s="19">
        <v>0</v>
      </c>
      <c r="AL12" s="19">
        <v>0</v>
      </c>
      <c r="AM12" s="19">
        <v>0</v>
      </c>
      <c r="AN12" s="18">
        <f t="shared" ref="AN12:AN14" si="14">AQ12</f>
        <v>0</v>
      </c>
      <c r="AO12" s="19">
        <v>0</v>
      </c>
      <c r="AP12" s="19">
        <v>0</v>
      </c>
      <c r="AQ12" s="19">
        <v>0</v>
      </c>
      <c r="AR12" s="19">
        <v>0</v>
      </c>
      <c r="AS12" s="18">
        <f t="shared" ref="AS12:AS14" si="15">AV12</f>
        <v>0</v>
      </c>
      <c r="AT12" s="19">
        <v>0</v>
      </c>
      <c r="AU12" s="19">
        <v>0</v>
      </c>
      <c r="AV12" s="19">
        <v>0</v>
      </c>
      <c r="AW12" s="19">
        <v>0</v>
      </c>
      <c r="AX12" s="18">
        <f t="shared" ref="AX12:AX14" si="16">BA12</f>
        <v>0</v>
      </c>
      <c r="AY12" s="19">
        <v>0</v>
      </c>
      <c r="AZ12" s="19">
        <v>0</v>
      </c>
      <c r="BA12" s="19">
        <v>0</v>
      </c>
      <c r="BB12" s="19">
        <v>0</v>
      </c>
      <c r="BC12" s="18">
        <f t="shared" ref="BC12:BC14" si="17">BF12</f>
        <v>0</v>
      </c>
      <c r="BD12" s="19">
        <v>0</v>
      </c>
      <c r="BE12" s="19">
        <v>0</v>
      </c>
      <c r="BF12" s="19">
        <v>0</v>
      </c>
      <c r="BG12" s="19">
        <v>0</v>
      </c>
    </row>
    <row r="13" spans="1:62" ht="31.5" x14ac:dyDescent="0.25">
      <c r="A13" s="10" t="s">
        <v>28</v>
      </c>
      <c r="B13" s="20" t="s">
        <v>43</v>
      </c>
      <c r="C13" s="16" t="s">
        <v>21</v>
      </c>
      <c r="D13" s="16" t="s">
        <v>39</v>
      </c>
      <c r="E13" s="11">
        <f t="shared" si="3"/>
        <v>1270.5999999999999</v>
      </c>
      <c r="F13" s="11">
        <f t="shared" si="4"/>
        <v>0</v>
      </c>
      <c r="G13" s="11">
        <f t="shared" si="5"/>
        <v>0</v>
      </c>
      <c r="H13" s="11">
        <f t="shared" si="6"/>
        <v>1270.5999999999999</v>
      </c>
      <c r="I13" s="11">
        <f t="shared" si="7"/>
        <v>0</v>
      </c>
      <c r="J13" s="29">
        <f t="shared" si="8"/>
        <v>0</v>
      </c>
      <c r="K13" s="19">
        <v>0</v>
      </c>
      <c r="L13" s="19">
        <v>0</v>
      </c>
      <c r="M13" s="26">
        <f>1270.6-1270.6</f>
        <v>0</v>
      </c>
      <c r="N13" s="19">
        <v>0</v>
      </c>
      <c r="O13" s="28">
        <f t="shared" si="9"/>
        <v>1270.5999999999999</v>
      </c>
      <c r="P13" s="19">
        <v>0</v>
      </c>
      <c r="Q13" s="19">
        <v>0</v>
      </c>
      <c r="R13" s="21">
        <v>1270.5999999999999</v>
      </c>
      <c r="S13" s="19">
        <v>0</v>
      </c>
      <c r="T13" s="18">
        <f t="shared" si="10"/>
        <v>0</v>
      </c>
      <c r="U13" s="19">
        <v>0</v>
      </c>
      <c r="V13" s="19">
        <v>0</v>
      </c>
      <c r="W13" s="19">
        <v>0</v>
      </c>
      <c r="X13" s="19">
        <v>0</v>
      </c>
      <c r="Y13" s="18">
        <f t="shared" si="11"/>
        <v>0</v>
      </c>
      <c r="Z13" s="19">
        <v>0</v>
      </c>
      <c r="AA13" s="19">
        <v>0</v>
      </c>
      <c r="AB13" s="19">
        <v>0</v>
      </c>
      <c r="AC13" s="19">
        <v>0</v>
      </c>
      <c r="AD13" s="18">
        <f t="shared" si="12"/>
        <v>0</v>
      </c>
      <c r="AE13" s="19">
        <v>0</v>
      </c>
      <c r="AF13" s="19">
        <v>0</v>
      </c>
      <c r="AG13" s="19">
        <v>0</v>
      </c>
      <c r="AH13" s="19">
        <v>0</v>
      </c>
      <c r="AI13" s="18">
        <f t="shared" si="13"/>
        <v>0</v>
      </c>
      <c r="AJ13" s="19">
        <v>0</v>
      </c>
      <c r="AK13" s="19">
        <v>0</v>
      </c>
      <c r="AL13" s="19">
        <v>0</v>
      </c>
      <c r="AM13" s="19">
        <v>0</v>
      </c>
      <c r="AN13" s="18">
        <f t="shared" si="14"/>
        <v>0</v>
      </c>
      <c r="AO13" s="19">
        <v>0</v>
      </c>
      <c r="AP13" s="19">
        <v>0</v>
      </c>
      <c r="AQ13" s="19">
        <v>0</v>
      </c>
      <c r="AR13" s="19">
        <v>0</v>
      </c>
      <c r="AS13" s="18">
        <f t="shared" si="15"/>
        <v>0</v>
      </c>
      <c r="AT13" s="19">
        <v>0</v>
      </c>
      <c r="AU13" s="19">
        <v>0</v>
      </c>
      <c r="AV13" s="19">
        <v>0</v>
      </c>
      <c r="AW13" s="19">
        <v>0</v>
      </c>
      <c r="AX13" s="18">
        <f t="shared" si="16"/>
        <v>0</v>
      </c>
      <c r="AY13" s="19">
        <v>0</v>
      </c>
      <c r="AZ13" s="19">
        <v>0</v>
      </c>
      <c r="BA13" s="19">
        <v>0</v>
      </c>
      <c r="BB13" s="19">
        <v>0</v>
      </c>
      <c r="BC13" s="18">
        <f t="shared" si="17"/>
        <v>0</v>
      </c>
      <c r="BD13" s="19">
        <v>0</v>
      </c>
      <c r="BE13" s="19">
        <v>0</v>
      </c>
      <c r="BF13" s="19">
        <v>0</v>
      </c>
      <c r="BG13" s="19">
        <v>0</v>
      </c>
    </row>
    <row r="14" spans="1:62" ht="31.5" x14ac:dyDescent="0.25">
      <c r="A14" s="10" t="s">
        <v>29</v>
      </c>
      <c r="B14" s="20" t="s">
        <v>44</v>
      </c>
      <c r="C14" s="16" t="s">
        <v>21</v>
      </c>
      <c r="D14" s="16" t="s">
        <v>39</v>
      </c>
      <c r="E14" s="11">
        <f t="shared" si="3"/>
        <v>1181.8</v>
      </c>
      <c r="F14" s="11">
        <f t="shared" si="4"/>
        <v>0</v>
      </c>
      <c r="G14" s="11">
        <f t="shared" si="5"/>
        <v>0</v>
      </c>
      <c r="H14" s="11">
        <f t="shared" si="6"/>
        <v>1181.8</v>
      </c>
      <c r="I14" s="11">
        <f t="shared" si="7"/>
        <v>0</v>
      </c>
      <c r="J14" s="12">
        <f t="shared" si="8"/>
        <v>1181.8</v>
      </c>
      <c r="K14" s="18">
        <v>0</v>
      </c>
      <c r="L14" s="18">
        <v>0</v>
      </c>
      <c r="M14" s="26">
        <v>1181.8</v>
      </c>
      <c r="N14" s="18">
        <v>0</v>
      </c>
      <c r="O14" s="18">
        <f t="shared" si="9"/>
        <v>0</v>
      </c>
      <c r="P14" s="18">
        <v>0</v>
      </c>
      <c r="Q14" s="18">
        <v>0</v>
      </c>
      <c r="R14" s="18">
        <v>0</v>
      </c>
      <c r="S14" s="18">
        <v>0</v>
      </c>
      <c r="T14" s="18">
        <f t="shared" si="10"/>
        <v>0</v>
      </c>
      <c r="U14" s="18">
        <v>0</v>
      </c>
      <c r="V14" s="18">
        <v>0</v>
      </c>
      <c r="W14" s="18">
        <v>0</v>
      </c>
      <c r="X14" s="18">
        <v>0</v>
      </c>
      <c r="Y14" s="18">
        <f t="shared" si="11"/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f t="shared" si="12"/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f t="shared" si="13"/>
        <v>0</v>
      </c>
      <c r="AJ14" s="18">
        <v>0</v>
      </c>
      <c r="AK14" s="18">
        <v>0</v>
      </c>
      <c r="AL14" s="18">
        <v>0</v>
      </c>
      <c r="AM14" s="18">
        <v>0</v>
      </c>
      <c r="AN14" s="18">
        <f t="shared" si="14"/>
        <v>0</v>
      </c>
      <c r="AO14" s="18">
        <v>0</v>
      </c>
      <c r="AP14" s="18">
        <v>0</v>
      </c>
      <c r="AQ14" s="18">
        <v>0</v>
      </c>
      <c r="AR14" s="18">
        <v>0</v>
      </c>
      <c r="AS14" s="18">
        <f t="shared" si="15"/>
        <v>0</v>
      </c>
      <c r="AT14" s="18">
        <v>0</v>
      </c>
      <c r="AU14" s="18">
        <v>0</v>
      </c>
      <c r="AV14" s="18">
        <v>0</v>
      </c>
      <c r="AW14" s="18">
        <v>0</v>
      </c>
      <c r="AX14" s="18">
        <f t="shared" si="16"/>
        <v>0</v>
      </c>
      <c r="AY14" s="18">
        <v>0</v>
      </c>
      <c r="AZ14" s="18">
        <v>0</v>
      </c>
      <c r="BA14" s="18">
        <v>0</v>
      </c>
      <c r="BB14" s="18">
        <v>0</v>
      </c>
      <c r="BC14" s="18">
        <f t="shared" si="17"/>
        <v>0</v>
      </c>
      <c r="BD14" s="18">
        <v>0</v>
      </c>
      <c r="BE14" s="18">
        <v>0</v>
      </c>
      <c r="BF14" s="18">
        <v>0</v>
      </c>
      <c r="BG14" s="18">
        <v>0</v>
      </c>
    </row>
    <row r="15" spans="1:62" ht="31.5" x14ac:dyDescent="0.25">
      <c r="A15" s="10" t="s">
        <v>31</v>
      </c>
      <c r="B15" s="27" t="s">
        <v>62</v>
      </c>
      <c r="C15" s="16" t="s">
        <v>21</v>
      </c>
      <c r="D15" s="16" t="s">
        <v>39</v>
      </c>
      <c r="E15" s="11">
        <f t="shared" ref="E15" si="18">J15+O15+T15+Y15+AD15+AI15+AN15+AS15+AX15+BC15</f>
        <v>5.5</v>
      </c>
      <c r="F15" s="11">
        <f t="shared" ref="F15" si="19">K15+P15+U15+Z15+AE15+AJ15+AO15+AT15+AY15+BD15</f>
        <v>0</v>
      </c>
      <c r="G15" s="11">
        <f t="shared" ref="G15" si="20">L15+Q15+V15+AA15+AF15+AK15+AP15+AU15+AZ15+BE15</f>
        <v>0</v>
      </c>
      <c r="H15" s="11">
        <f t="shared" ref="H15" si="21">M15+R15+W15+AB15+AG15+AL15+AQ15+AV15+BA15+BF15</f>
        <v>5.5</v>
      </c>
      <c r="I15" s="11">
        <f t="shared" ref="I15" si="22">N15+S15+X15+AC15+AH15+AM15+AR15+AW15+BB15+BG15</f>
        <v>0</v>
      </c>
      <c r="J15" s="12">
        <f t="shared" ref="J15" si="23">M15</f>
        <v>5.5</v>
      </c>
      <c r="K15" s="18"/>
      <c r="L15" s="18">
        <v>0</v>
      </c>
      <c r="M15" s="26">
        <v>5.5</v>
      </c>
      <c r="N15" s="18">
        <v>0</v>
      </c>
      <c r="O15" s="18">
        <f t="shared" ref="O15:O16" si="24">R15</f>
        <v>0</v>
      </c>
      <c r="P15" s="18">
        <v>0</v>
      </c>
      <c r="Q15" s="18">
        <v>0</v>
      </c>
      <c r="R15" s="18">
        <v>0</v>
      </c>
      <c r="S15" s="18">
        <v>0</v>
      </c>
      <c r="T15" s="18">
        <f t="shared" ref="T15:T16" si="25">W15</f>
        <v>0</v>
      </c>
      <c r="U15" s="18">
        <v>0</v>
      </c>
      <c r="V15" s="18">
        <v>0</v>
      </c>
      <c r="W15" s="18">
        <v>0</v>
      </c>
      <c r="X15" s="18">
        <v>0</v>
      </c>
      <c r="Y15" s="18">
        <f t="shared" ref="Y15:Y16" si="26">AB15</f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f t="shared" ref="AD15:AD16" si="27">AG15</f>
        <v>0</v>
      </c>
      <c r="AE15" s="18">
        <v>0</v>
      </c>
      <c r="AF15" s="18">
        <v>0</v>
      </c>
      <c r="AG15" s="18">
        <v>0</v>
      </c>
      <c r="AH15" s="18">
        <v>0</v>
      </c>
      <c r="AI15" s="18">
        <f t="shared" ref="AI15:AI16" si="28">AL15</f>
        <v>0</v>
      </c>
      <c r="AJ15" s="18">
        <v>0</v>
      </c>
      <c r="AK15" s="18">
        <v>0</v>
      </c>
      <c r="AL15" s="18">
        <v>0</v>
      </c>
      <c r="AM15" s="18">
        <v>0</v>
      </c>
      <c r="AN15" s="18">
        <f t="shared" ref="AN15:AN16" si="29">AQ15</f>
        <v>0</v>
      </c>
      <c r="AO15" s="18">
        <v>0</v>
      </c>
      <c r="AP15" s="18">
        <v>0</v>
      </c>
      <c r="AQ15" s="18">
        <v>0</v>
      </c>
      <c r="AR15" s="18">
        <v>0</v>
      </c>
      <c r="AS15" s="18">
        <f t="shared" ref="AS15:AS16" si="30">AV15</f>
        <v>0</v>
      </c>
      <c r="AT15" s="18">
        <v>0</v>
      </c>
      <c r="AU15" s="18">
        <v>0</v>
      </c>
      <c r="AV15" s="18">
        <v>0</v>
      </c>
      <c r="AW15" s="18">
        <v>0</v>
      </c>
      <c r="AX15" s="18">
        <f t="shared" ref="AX15:AX16" si="31">BA15</f>
        <v>0</v>
      </c>
      <c r="AY15" s="18">
        <v>0</v>
      </c>
      <c r="AZ15" s="18">
        <v>0</v>
      </c>
      <c r="BA15" s="18">
        <v>0</v>
      </c>
      <c r="BB15" s="18">
        <v>0</v>
      </c>
      <c r="BC15" s="18">
        <f t="shared" ref="BC15:BC16" si="32">BF15</f>
        <v>0</v>
      </c>
      <c r="BD15" s="18">
        <v>0</v>
      </c>
      <c r="BE15" s="18">
        <v>0</v>
      </c>
      <c r="BF15" s="18">
        <v>0</v>
      </c>
      <c r="BG15" s="18">
        <v>0</v>
      </c>
    </row>
    <row r="16" spans="1:62" ht="31.5" x14ac:dyDescent="0.25">
      <c r="A16" s="10" t="s">
        <v>172</v>
      </c>
      <c r="B16" s="27" t="s">
        <v>65</v>
      </c>
      <c r="C16" s="16" t="s">
        <v>21</v>
      </c>
      <c r="D16" s="16" t="s">
        <v>66</v>
      </c>
      <c r="E16" s="11">
        <f t="shared" ref="E16" si="33">J16+O16+T16+Y16+AD16+AI16+AN16+AS16+AX16+BC16</f>
        <v>1000</v>
      </c>
      <c r="F16" s="11">
        <f t="shared" ref="F16" si="34">K16+P16+U16+Z16+AE16+AJ16+AO16+AT16+AY16+BD16</f>
        <v>0</v>
      </c>
      <c r="G16" s="11">
        <f t="shared" ref="G16" si="35">L16+Q16+V16+AA16+AF16+AK16+AP16+AU16+AZ16+BE16</f>
        <v>0</v>
      </c>
      <c r="H16" s="11">
        <f t="shared" ref="H16" si="36">M16+R16+W16+AB16+AG16+AL16+AQ16+AV16+BA16+BF16</f>
        <v>1000</v>
      </c>
      <c r="I16" s="11">
        <f t="shared" ref="I16" si="37">N16+S16+X16+AC16+AH16+AM16+AR16+AW16+BB16+BG16</f>
        <v>0</v>
      </c>
      <c r="J16" s="12">
        <f t="shared" ref="J16" si="38">M16</f>
        <v>1000</v>
      </c>
      <c r="K16" s="18"/>
      <c r="L16" s="18">
        <v>0</v>
      </c>
      <c r="M16" s="26">
        <v>1000</v>
      </c>
      <c r="N16" s="18">
        <v>0</v>
      </c>
      <c r="O16" s="18">
        <f t="shared" si="24"/>
        <v>0</v>
      </c>
      <c r="P16" s="18">
        <v>0</v>
      </c>
      <c r="Q16" s="18">
        <v>0</v>
      </c>
      <c r="R16" s="18">
        <v>0</v>
      </c>
      <c r="S16" s="18">
        <v>0</v>
      </c>
      <c r="T16" s="18">
        <f t="shared" si="25"/>
        <v>0</v>
      </c>
      <c r="U16" s="18">
        <v>0</v>
      </c>
      <c r="V16" s="18">
        <v>0</v>
      </c>
      <c r="W16" s="18">
        <v>0</v>
      </c>
      <c r="X16" s="18">
        <v>0</v>
      </c>
      <c r="Y16" s="18">
        <f t="shared" si="26"/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f t="shared" si="27"/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f t="shared" si="28"/>
        <v>0</v>
      </c>
      <c r="AJ16" s="18">
        <v>0</v>
      </c>
      <c r="AK16" s="18">
        <v>0</v>
      </c>
      <c r="AL16" s="18">
        <v>0</v>
      </c>
      <c r="AM16" s="18">
        <v>0</v>
      </c>
      <c r="AN16" s="18">
        <f t="shared" si="29"/>
        <v>0</v>
      </c>
      <c r="AO16" s="18">
        <v>0</v>
      </c>
      <c r="AP16" s="18">
        <v>0</v>
      </c>
      <c r="AQ16" s="18">
        <v>0</v>
      </c>
      <c r="AR16" s="18">
        <v>0</v>
      </c>
      <c r="AS16" s="18">
        <f t="shared" si="30"/>
        <v>0</v>
      </c>
      <c r="AT16" s="18">
        <v>0</v>
      </c>
      <c r="AU16" s="18">
        <v>0</v>
      </c>
      <c r="AV16" s="18">
        <v>0</v>
      </c>
      <c r="AW16" s="18">
        <v>0</v>
      </c>
      <c r="AX16" s="18">
        <f t="shared" si="31"/>
        <v>0</v>
      </c>
      <c r="AY16" s="18">
        <v>0</v>
      </c>
      <c r="AZ16" s="18">
        <v>0</v>
      </c>
      <c r="BA16" s="18">
        <v>0</v>
      </c>
      <c r="BB16" s="18">
        <v>0</v>
      </c>
      <c r="BC16" s="18">
        <f t="shared" si="32"/>
        <v>0</v>
      </c>
      <c r="BD16" s="18">
        <v>0</v>
      </c>
      <c r="BE16" s="18">
        <v>0</v>
      </c>
      <c r="BF16" s="18">
        <v>0</v>
      </c>
      <c r="BG16" s="18">
        <v>0</v>
      </c>
    </row>
    <row r="17" spans="1:59" ht="31.5" x14ac:dyDescent="0.25">
      <c r="A17" s="10" t="s">
        <v>46</v>
      </c>
      <c r="B17" s="27" t="s">
        <v>109</v>
      </c>
      <c r="C17" s="16" t="s">
        <v>21</v>
      </c>
      <c r="D17" s="16" t="s">
        <v>66</v>
      </c>
      <c r="E17" s="11">
        <f t="shared" ref="E17" si="39">J17+O17+T17+Y17+AD17+AI17+AN17+AS17+AX17+BC17</f>
        <v>1264.5999999999999</v>
      </c>
      <c r="F17" s="11">
        <f t="shared" ref="F17" si="40">K17+P17+U17+Z17+AE17+AJ17+AO17+AT17+AY17+BD17</f>
        <v>0</v>
      </c>
      <c r="G17" s="11">
        <f t="shared" ref="G17" si="41">L17+Q17+V17+AA17+AF17+AK17+AP17+AU17+AZ17+BE17</f>
        <v>0</v>
      </c>
      <c r="H17" s="11">
        <f t="shared" ref="H17" si="42">M17+R17+W17+AB17+AG17+AL17+AQ17+AV17+BA17+BF17</f>
        <v>1264.5999999999999</v>
      </c>
      <c r="I17" s="11">
        <f t="shared" ref="I17" si="43">N17+S17+X17+AC17+AH17+AM17+AR17+AW17+BB17+BG17</f>
        <v>0</v>
      </c>
      <c r="J17" s="29">
        <f t="shared" ref="J17" si="44">M17</f>
        <v>0</v>
      </c>
      <c r="K17" s="18"/>
      <c r="L17" s="18">
        <v>0</v>
      </c>
      <c r="M17" s="26">
        <v>0</v>
      </c>
      <c r="N17" s="18">
        <v>0</v>
      </c>
      <c r="O17" s="28">
        <f t="shared" ref="O17" si="45">R17</f>
        <v>1264.5999999999999</v>
      </c>
      <c r="P17" s="18">
        <v>0</v>
      </c>
      <c r="Q17" s="18">
        <v>0</v>
      </c>
      <c r="R17" s="28">
        <v>1264.5999999999999</v>
      </c>
      <c r="S17" s="18">
        <v>0</v>
      </c>
      <c r="T17" s="18">
        <f t="shared" ref="T17" si="46">W17</f>
        <v>0</v>
      </c>
      <c r="U17" s="18">
        <v>0</v>
      </c>
      <c r="V17" s="18">
        <v>0</v>
      </c>
      <c r="W17" s="18">
        <v>0</v>
      </c>
      <c r="X17" s="18">
        <v>0</v>
      </c>
      <c r="Y17" s="18">
        <f t="shared" ref="Y17" si="47">AB17</f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f t="shared" ref="AD17" si="48">AG17</f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f t="shared" ref="AI17" si="49">AL17</f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f t="shared" ref="AN17" si="50">AQ17</f>
        <v>0</v>
      </c>
      <c r="AO17" s="18">
        <v>0</v>
      </c>
      <c r="AP17" s="18">
        <v>0</v>
      </c>
      <c r="AQ17" s="18">
        <v>0</v>
      </c>
      <c r="AR17" s="18">
        <v>0</v>
      </c>
      <c r="AS17" s="18">
        <f t="shared" ref="AS17" si="51">AV17</f>
        <v>0</v>
      </c>
      <c r="AT17" s="18">
        <v>0</v>
      </c>
      <c r="AU17" s="18">
        <v>0</v>
      </c>
      <c r="AV17" s="18">
        <v>0</v>
      </c>
      <c r="AW17" s="18">
        <v>0</v>
      </c>
      <c r="AX17" s="18">
        <f t="shared" ref="AX17" si="52">BA17</f>
        <v>0</v>
      </c>
      <c r="AY17" s="18">
        <v>0</v>
      </c>
      <c r="AZ17" s="18">
        <v>0</v>
      </c>
      <c r="BA17" s="18">
        <v>0</v>
      </c>
      <c r="BB17" s="18">
        <v>0</v>
      </c>
      <c r="BC17" s="18">
        <f t="shared" ref="BC17" si="53">BF17</f>
        <v>0</v>
      </c>
      <c r="BD17" s="18">
        <v>0</v>
      </c>
      <c r="BE17" s="18">
        <v>0</v>
      </c>
      <c r="BF17" s="18">
        <v>0</v>
      </c>
      <c r="BG17" s="18">
        <v>0</v>
      </c>
    </row>
    <row r="18" spans="1:59" ht="47.25" x14ac:dyDescent="0.25">
      <c r="A18" s="10" t="s">
        <v>47</v>
      </c>
      <c r="B18" s="27" t="s">
        <v>166</v>
      </c>
      <c r="C18" s="16" t="s">
        <v>21</v>
      </c>
      <c r="D18" s="16" t="s">
        <v>63</v>
      </c>
      <c r="E18" s="11">
        <f t="shared" ref="E18" si="54">J18+O18+T18+Y18+AD18+AI18+AN18+AS18+AX18+BC18</f>
        <v>4225.2</v>
      </c>
      <c r="F18" s="11">
        <f t="shared" ref="F18" si="55">K18+P18+U18+Z18+AE18+AJ18+AO18+AT18+AY18+BD18</f>
        <v>0</v>
      </c>
      <c r="G18" s="11">
        <f t="shared" ref="G18" si="56">L18+Q18+V18+AA18+AF18+AK18+AP18+AU18+AZ18+BE18</f>
        <v>0</v>
      </c>
      <c r="H18" s="11">
        <f t="shared" ref="H18" si="57">M18+R18+W18+AB18+AG18+AL18+AQ18+AV18+BA18+BF18</f>
        <v>3521</v>
      </c>
      <c r="I18" s="11">
        <f t="shared" ref="I18" si="58">N18+S18+X18+AC18+AH18+AM18+AR18+AW18+BB18+BG18</f>
        <v>704.2</v>
      </c>
      <c r="J18" s="29">
        <f t="shared" ref="J18" si="59">M18</f>
        <v>0</v>
      </c>
      <c r="K18" s="18"/>
      <c r="L18" s="18">
        <v>0</v>
      </c>
      <c r="M18" s="26">
        <v>0</v>
      </c>
      <c r="N18" s="18">
        <v>0</v>
      </c>
      <c r="O18" s="28">
        <f t="shared" ref="O18" si="60">R18</f>
        <v>0</v>
      </c>
      <c r="P18" s="18">
        <v>0</v>
      </c>
      <c r="Q18" s="18">
        <v>0</v>
      </c>
      <c r="R18" s="28">
        <v>0</v>
      </c>
      <c r="S18" s="18">
        <v>0</v>
      </c>
      <c r="T18" s="28">
        <f>W18+X18</f>
        <v>0</v>
      </c>
      <c r="U18" s="18">
        <v>0</v>
      </c>
      <c r="V18" s="18">
        <v>0</v>
      </c>
      <c r="W18" s="28">
        <f>3521-3521</f>
        <v>0</v>
      </c>
      <c r="X18" s="28">
        <f>704.2-704.2</f>
        <v>0</v>
      </c>
      <c r="Y18" s="28">
        <f>AB18+AC18</f>
        <v>4225.2</v>
      </c>
      <c r="Z18" s="18">
        <v>0</v>
      </c>
      <c r="AA18" s="18">
        <v>0</v>
      </c>
      <c r="AB18" s="28">
        <v>3521</v>
      </c>
      <c r="AC18" s="28">
        <v>704.2</v>
      </c>
      <c r="AD18" s="18">
        <f t="shared" ref="AD18" si="61">AG18</f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f t="shared" ref="AI18" si="62">AL18</f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f t="shared" ref="AN18" si="63">AQ18</f>
        <v>0</v>
      </c>
      <c r="AO18" s="18">
        <v>0</v>
      </c>
      <c r="AP18" s="18">
        <v>0</v>
      </c>
      <c r="AQ18" s="18">
        <v>0</v>
      </c>
      <c r="AR18" s="18">
        <v>0</v>
      </c>
      <c r="AS18" s="18">
        <f t="shared" ref="AS18" si="64">AV18</f>
        <v>0</v>
      </c>
      <c r="AT18" s="18">
        <v>0</v>
      </c>
      <c r="AU18" s="18">
        <v>0</v>
      </c>
      <c r="AV18" s="18">
        <v>0</v>
      </c>
      <c r="AW18" s="18">
        <v>0</v>
      </c>
      <c r="AX18" s="18">
        <f t="shared" ref="AX18" si="65">BA18</f>
        <v>0</v>
      </c>
      <c r="AY18" s="18">
        <v>0</v>
      </c>
      <c r="AZ18" s="18">
        <v>0</v>
      </c>
      <c r="BA18" s="18">
        <v>0</v>
      </c>
      <c r="BB18" s="18">
        <v>0</v>
      </c>
      <c r="BC18" s="18">
        <f t="shared" ref="BC18" si="66">BF18</f>
        <v>0</v>
      </c>
      <c r="BD18" s="18">
        <v>0</v>
      </c>
      <c r="BE18" s="18">
        <v>0</v>
      </c>
      <c r="BF18" s="18">
        <v>0</v>
      </c>
      <c r="BG18" s="18">
        <v>0</v>
      </c>
    </row>
    <row r="19" spans="1:59" ht="47.25" x14ac:dyDescent="0.25">
      <c r="A19" s="10" t="s">
        <v>48</v>
      </c>
      <c r="B19" s="27" t="s">
        <v>177</v>
      </c>
      <c r="C19" s="16" t="s">
        <v>21</v>
      </c>
      <c r="D19" s="16" t="s">
        <v>63</v>
      </c>
      <c r="E19" s="11">
        <f t="shared" ref="E19" si="67">J19+O19+T19+Y19+AD19+AI19+AN19+AS19+AX19+BC19</f>
        <v>23575.599999999999</v>
      </c>
      <c r="F19" s="11">
        <f t="shared" ref="F19" si="68">K19+P19+U19+Z19+AE19+AJ19+AO19+AT19+AY19+BD19</f>
        <v>0</v>
      </c>
      <c r="G19" s="11">
        <f t="shared" ref="G19" si="69">L19+Q19+V19+AA19+AF19+AK19+AP19+AU19+AZ19+BE19</f>
        <v>0</v>
      </c>
      <c r="H19" s="11">
        <f t="shared" ref="H19" si="70">M19+R19+W19+AB19+AG19+AL19+AQ19+AV19+BA19+BF19</f>
        <v>19646.3</v>
      </c>
      <c r="I19" s="11">
        <f t="shared" ref="I19" si="71">N19+S19+X19+AC19+AH19+AM19+AR19+AW19+BB19+BG19</f>
        <v>3929.3</v>
      </c>
      <c r="J19" s="29">
        <f t="shared" ref="J19" si="72">M19</f>
        <v>0</v>
      </c>
      <c r="K19" s="18"/>
      <c r="L19" s="18">
        <v>0</v>
      </c>
      <c r="M19" s="26">
        <v>0</v>
      </c>
      <c r="N19" s="18">
        <v>0</v>
      </c>
      <c r="O19" s="28">
        <f t="shared" ref="O19" si="73">R19</f>
        <v>0</v>
      </c>
      <c r="P19" s="18">
        <v>0</v>
      </c>
      <c r="Q19" s="18">
        <v>0</v>
      </c>
      <c r="R19" s="28">
        <v>0</v>
      </c>
      <c r="S19" s="18">
        <v>0</v>
      </c>
      <c r="T19" s="28">
        <f>W19+X19</f>
        <v>0</v>
      </c>
      <c r="U19" s="18">
        <v>0</v>
      </c>
      <c r="V19" s="18">
        <v>0</v>
      </c>
      <c r="W19" s="28">
        <f>3521-3521</f>
        <v>0</v>
      </c>
      <c r="X19" s="28">
        <f>704.2-704.2</f>
        <v>0</v>
      </c>
      <c r="Y19" s="28">
        <f>AB19+AC19</f>
        <v>23575.599999999999</v>
      </c>
      <c r="Z19" s="18">
        <v>0</v>
      </c>
      <c r="AA19" s="18">
        <v>0</v>
      </c>
      <c r="AB19" s="28">
        <v>19646.3</v>
      </c>
      <c r="AC19" s="28">
        <v>3929.3</v>
      </c>
      <c r="AD19" s="18">
        <f t="shared" ref="AD19" si="74">AG19</f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f t="shared" ref="AI19" si="75">AL19</f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f t="shared" ref="AN19" si="76">AQ19</f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f t="shared" ref="AS19" si="77">AV19</f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f t="shared" ref="AX19" si="78">BA19</f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f t="shared" ref="BC19" si="79">BF19</f>
        <v>0</v>
      </c>
      <c r="BD19" s="18">
        <v>0</v>
      </c>
      <c r="BE19" s="18">
        <v>0</v>
      </c>
      <c r="BF19" s="18">
        <v>0</v>
      </c>
      <c r="BG19" s="18">
        <v>0</v>
      </c>
    </row>
    <row r="20" spans="1:59" ht="47.25" x14ac:dyDescent="0.25">
      <c r="A20" s="10" t="s">
        <v>176</v>
      </c>
      <c r="B20" s="27" t="s">
        <v>184</v>
      </c>
      <c r="C20" s="16" t="s">
        <v>21</v>
      </c>
      <c r="D20" s="16" t="s">
        <v>66</v>
      </c>
      <c r="E20" s="11">
        <f t="shared" ref="E20" si="80">J20+O20+T20+Y20+AD20+AI20+AN20+AS20+AX20+BC20</f>
        <v>2918.1</v>
      </c>
      <c r="F20" s="11">
        <f t="shared" ref="F20" si="81">K20+P20+U20+Z20+AE20+AJ20+AO20+AT20+AY20+BD20</f>
        <v>0</v>
      </c>
      <c r="G20" s="11">
        <f t="shared" ref="G20" si="82">L20+Q20+V20+AA20+AF20+AK20+AP20+AU20+AZ20+BE20</f>
        <v>0</v>
      </c>
      <c r="H20" s="11">
        <f t="shared" ref="H20" si="83">M20+R20+W20+AB20+AG20+AL20+AQ20+AV20+BA20+BF20</f>
        <v>2918.1</v>
      </c>
      <c r="I20" s="11">
        <f t="shared" ref="I20" si="84">N20+S20+X20+AC20+AH20+AM20+AR20+AW20+BB20+BG20</f>
        <v>0</v>
      </c>
      <c r="J20" s="29">
        <f t="shared" ref="J20" si="85">M20</f>
        <v>0</v>
      </c>
      <c r="K20" s="18"/>
      <c r="L20" s="18">
        <v>0</v>
      </c>
      <c r="M20" s="26">
        <v>0</v>
      </c>
      <c r="N20" s="18">
        <v>0</v>
      </c>
      <c r="O20" s="28">
        <f t="shared" ref="O20" si="86">R20</f>
        <v>0</v>
      </c>
      <c r="P20" s="18">
        <v>0</v>
      </c>
      <c r="Q20" s="18">
        <v>0</v>
      </c>
      <c r="R20" s="28">
        <v>0</v>
      </c>
      <c r="S20" s="18">
        <v>0</v>
      </c>
      <c r="T20" s="28">
        <f>W20+X20</f>
        <v>0</v>
      </c>
      <c r="U20" s="18">
        <v>0</v>
      </c>
      <c r="V20" s="18">
        <v>0</v>
      </c>
      <c r="W20" s="28">
        <f>3521-3521</f>
        <v>0</v>
      </c>
      <c r="X20" s="28">
        <f>704.2-704.2</f>
        <v>0</v>
      </c>
      <c r="Y20" s="28">
        <f>AB20+AC20</f>
        <v>2918.1</v>
      </c>
      <c r="Z20" s="18">
        <v>0</v>
      </c>
      <c r="AA20" s="18">
        <v>0</v>
      </c>
      <c r="AB20" s="28">
        <v>2918.1</v>
      </c>
      <c r="AC20" s="28">
        <v>0</v>
      </c>
      <c r="AD20" s="18">
        <f t="shared" ref="AD20" si="87">AG20</f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f t="shared" ref="AI20" si="88">AL20</f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f t="shared" ref="AN20" si="89">AQ20</f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f t="shared" ref="AS20" si="90">AV20</f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f t="shared" ref="AX20" si="91">BA20</f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f t="shared" ref="BC20" si="92">BF20</f>
        <v>0</v>
      </c>
      <c r="BD20" s="18">
        <v>0</v>
      </c>
      <c r="BE20" s="18">
        <v>0</v>
      </c>
      <c r="BF20" s="18">
        <v>0</v>
      </c>
      <c r="BG20" s="18">
        <v>0</v>
      </c>
    </row>
    <row r="21" spans="1:59" ht="31.5" x14ac:dyDescent="0.25">
      <c r="A21" s="10" t="s">
        <v>208</v>
      </c>
      <c r="B21" s="27" t="s">
        <v>209</v>
      </c>
      <c r="C21" s="16" t="s">
        <v>21</v>
      </c>
      <c r="D21" s="16" t="s">
        <v>63</v>
      </c>
      <c r="E21" s="11">
        <f t="shared" ref="E21" si="93">J21+O21+T21+Y21+AD21+AI21+AN21+AS21+AX21+BC21</f>
        <v>90815.2</v>
      </c>
      <c r="F21" s="11">
        <f t="shared" ref="F21" si="94">K21+P21+U21+Z21+AE21+AJ21+AO21+AT21+AY21+BD21</f>
        <v>0</v>
      </c>
      <c r="G21" s="11">
        <f t="shared" ref="G21" si="95">L21+Q21+V21+AA21+AF21+AK21+AP21+AU21+AZ21+BE21</f>
        <v>0</v>
      </c>
      <c r="H21" s="11">
        <f t="shared" ref="H21" si="96">M21+R21+W21+AB21+AG21+AL21+AQ21+AV21+BA21+BF21</f>
        <v>75679.3</v>
      </c>
      <c r="I21" s="11">
        <f t="shared" ref="I21" si="97">N21+S21+X21+AC21+AH21+AM21+AR21+AW21+BB21+BG21</f>
        <v>15135.9</v>
      </c>
      <c r="J21" s="29">
        <f t="shared" ref="J21" si="98">M21</f>
        <v>0</v>
      </c>
      <c r="K21" s="18"/>
      <c r="L21" s="18">
        <v>0</v>
      </c>
      <c r="M21" s="26">
        <v>0</v>
      </c>
      <c r="N21" s="18">
        <v>0</v>
      </c>
      <c r="O21" s="28">
        <f t="shared" ref="O21" si="99">R21</f>
        <v>0</v>
      </c>
      <c r="P21" s="18">
        <v>0</v>
      </c>
      <c r="Q21" s="18">
        <v>0</v>
      </c>
      <c r="R21" s="28">
        <v>0</v>
      </c>
      <c r="S21" s="18">
        <v>0</v>
      </c>
      <c r="T21" s="28">
        <f>W21+X21</f>
        <v>0</v>
      </c>
      <c r="U21" s="18">
        <v>0</v>
      </c>
      <c r="V21" s="18">
        <v>0</v>
      </c>
      <c r="W21" s="28">
        <f>3521-3521</f>
        <v>0</v>
      </c>
      <c r="X21" s="28">
        <f>704.2-704.2</f>
        <v>0</v>
      </c>
      <c r="Y21" s="28">
        <f>AB21+AC21</f>
        <v>0</v>
      </c>
      <c r="Z21" s="18">
        <v>0</v>
      </c>
      <c r="AA21" s="18">
        <v>0</v>
      </c>
      <c r="AB21" s="28">
        <v>0</v>
      </c>
      <c r="AC21" s="28">
        <v>0</v>
      </c>
      <c r="AD21" s="28">
        <f>AG21+AH21</f>
        <v>90815.2</v>
      </c>
      <c r="AE21" s="28">
        <v>0</v>
      </c>
      <c r="AF21" s="28">
        <v>0</v>
      </c>
      <c r="AG21" s="28">
        <v>75679.3</v>
      </c>
      <c r="AH21" s="28">
        <v>15135.9</v>
      </c>
      <c r="AI21" s="18">
        <f t="shared" ref="AI21" si="100">AL21</f>
        <v>0</v>
      </c>
      <c r="AJ21" s="18">
        <v>0</v>
      </c>
      <c r="AK21" s="18">
        <v>0</v>
      </c>
      <c r="AL21" s="18">
        <v>0</v>
      </c>
      <c r="AM21" s="18">
        <v>0</v>
      </c>
      <c r="AN21" s="18">
        <f t="shared" ref="AN21" si="101">AQ21</f>
        <v>0</v>
      </c>
      <c r="AO21" s="18">
        <v>0</v>
      </c>
      <c r="AP21" s="18">
        <v>0</v>
      </c>
      <c r="AQ21" s="18">
        <v>0</v>
      </c>
      <c r="AR21" s="18">
        <v>0</v>
      </c>
      <c r="AS21" s="18">
        <f t="shared" ref="AS21" si="102">AV21</f>
        <v>0</v>
      </c>
      <c r="AT21" s="18">
        <v>0</v>
      </c>
      <c r="AU21" s="18">
        <v>0</v>
      </c>
      <c r="AV21" s="18">
        <v>0</v>
      </c>
      <c r="AW21" s="18">
        <v>0</v>
      </c>
      <c r="AX21" s="18">
        <f t="shared" ref="AX21" si="103">BA21</f>
        <v>0</v>
      </c>
      <c r="AY21" s="18">
        <v>0</v>
      </c>
      <c r="AZ21" s="18">
        <v>0</v>
      </c>
      <c r="BA21" s="18">
        <v>0</v>
      </c>
      <c r="BB21" s="18">
        <v>0</v>
      </c>
      <c r="BC21" s="18">
        <f t="shared" ref="BC21" si="104">BF21</f>
        <v>0</v>
      </c>
      <c r="BD21" s="18">
        <v>0</v>
      </c>
      <c r="BE21" s="18">
        <v>0</v>
      </c>
      <c r="BF21" s="18">
        <v>0</v>
      </c>
      <c r="BG21" s="18">
        <v>0</v>
      </c>
    </row>
    <row r="22" spans="1:59" ht="31.5" x14ac:dyDescent="0.25">
      <c r="A22" s="10" t="s">
        <v>210</v>
      </c>
      <c r="B22" s="27" t="s">
        <v>211</v>
      </c>
      <c r="C22" s="16" t="s">
        <v>21</v>
      </c>
      <c r="D22" s="16" t="s">
        <v>63</v>
      </c>
      <c r="E22" s="11">
        <f>J22+O22+T22+Y22+AD22+AI22+AN22+AS22+AX22+BC22</f>
        <v>44765.000000000007</v>
      </c>
      <c r="F22" s="11">
        <f t="shared" ref="F22" si="105">K22+P22+U22+Z22+AE22+AJ22+AO22+AT22+AY22+BD22</f>
        <v>0</v>
      </c>
      <c r="G22" s="11">
        <f t="shared" ref="G22" si="106">L22+Q22+V22+AA22+AF22+AK22+AP22+AU22+AZ22+BE22</f>
        <v>35439.800000000003</v>
      </c>
      <c r="H22" s="11">
        <f t="shared" ref="H22" si="107">M22+R22+W22+AB22+AG22+AL22+AQ22+AV22+BA22+BF22</f>
        <v>1865.3</v>
      </c>
      <c r="I22" s="11">
        <f t="shared" ref="I22" si="108">N22+S22+X22+AC22+AH22+AM22+AR22+AW22+BB22+BG22</f>
        <v>7459.9</v>
      </c>
      <c r="J22" s="29">
        <f t="shared" ref="J22" si="109">M22</f>
        <v>0</v>
      </c>
      <c r="K22" s="18"/>
      <c r="L22" s="18">
        <v>0</v>
      </c>
      <c r="M22" s="26">
        <v>0</v>
      </c>
      <c r="N22" s="18">
        <v>0</v>
      </c>
      <c r="O22" s="28">
        <f t="shared" ref="O22" si="110">R22</f>
        <v>0</v>
      </c>
      <c r="P22" s="18">
        <v>0</v>
      </c>
      <c r="Q22" s="18">
        <v>0</v>
      </c>
      <c r="R22" s="28">
        <v>0</v>
      </c>
      <c r="S22" s="18">
        <v>0</v>
      </c>
      <c r="T22" s="28">
        <f>W22+X22</f>
        <v>0</v>
      </c>
      <c r="U22" s="18">
        <v>0</v>
      </c>
      <c r="V22" s="18">
        <v>0</v>
      </c>
      <c r="W22" s="28">
        <f>3521-3521</f>
        <v>0</v>
      </c>
      <c r="X22" s="28">
        <f>704.2-704.2</f>
        <v>0</v>
      </c>
      <c r="Y22" s="28">
        <f>AB22+AC22</f>
        <v>0</v>
      </c>
      <c r="Z22" s="18">
        <v>0</v>
      </c>
      <c r="AA22" s="18">
        <v>0</v>
      </c>
      <c r="AB22" s="28">
        <v>0</v>
      </c>
      <c r="AC22" s="28">
        <v>0</v>
      </c>
      <c r="AD22" s="28">
        <f>AF22+AG22+AH22</f>
        <v>44765.000000000007</v>
      </c>
      <c r="AE22" s="28">
        <v>0</v>
      </c>
      <c r="AF22" s="28">
        <v>35439.800000000003</v>
      </c>
      <c r="AG22" s="28">
        <v>1865.3</v>
      </c>
      <c r="AH22" s="28">
        <v>7459.9</v>
      </c>
      <c r="AI22" s="18">
        <f t="shared" ref="AI22" si="111">AL22</f>
        <v>0</v>
      </c>
      <c r="AJ22" s="18">
        <v>0</v>
      </c>
      <c r="AK22" s="18">
        <v>0</v>
      </c>
      <c r="AL22" s="18">
        <v>0</v>
      </c>
      <c r="AM22" s="18">
        <v>0</v>
      </c>
      <c r="AN22" s="18">
        <f t="shared" ref="AN22" si="112">AQ22</f>
        <v>0</v>
      </c>
      <c r="AO22" s="18">
        <v>0</v>
      </c>
      <c r="AP22" s="18">
        <v>0</v>
      </c>
      <c r="AQ22" s="18">
        <v>0</v>
      </c>
      <c r="AR22" s="18">
        <v>0</v>
      </c>
      <c r="AS22" s="18">
        <f t="shared" ref="AS22" si="113">AV22</f>
        <v>0</v>
      </c>
      <c r="AT22" s="18">
        <v>0</v>
      </c>
      <c r="AU22" s="18">
        <v>0</v>
      </c>
      <c r="AV22" s="18">
        <v>0</v>
      </c>
      <c r="AW22" s="18">
        <v>0</v>
      </c>
      <c r="AX22" s="18">
        <f t="shared" ref="AX22" si="114">BA22</f>
        <v>0</v>
      </c>
      <c r="AY22" s="18">
        <v>0</v>
      </c>
      <c r="AZ22" s="18">
        <v>0</v>
      </c>
      <c r="BA22" s="18">
        <v>0</v>
      </c>
      <c r="BB22" s="18">
        <v>0</v>
      </c>
      <c r="BC22" s="18">
        <f t="shared" ref="BC22" si="115">BF22</f>
        <v>0</v>
      </c>
      <c r="BD22" s="18">
        <v>0</v>
      </c>
      <c r="BE22" s="18">
        <v>0</v>
      </c>
      <c r="BF22" s="18">
        <v>0</v>
      </c>
      <c r="BG22" s="18">
        <v>0</v>
      </c>
    </row>
    <row r="23" spans="1:59" s="69" customFormat="1" ht="31.5" x14ac:dyDescent="0.25">
      <c r="A23" s="59" t="s">
        <v>217</v>
      </c>
      <c r="B23" s="60" t="s">
        <v>212</v>
      </c>
      <c r="C23" s="61" t="s">
        <v>21</v>
      </c>
      <c r="D23" s="61" t="s">
        <v>63</v>
      </c>
      <c r="E23" s="62">
        <f>H23+I23</f>
        <v>6993.1</v>
      </c>
      <c r="F23" s="62"/>
      <c r="G23" s="62"/>
      <c r="H23" s="62">
        <f>AG23</f>
        <v>6923.1</v>
      </c>
      <c r="I23" s="62">
        <f>AH23</f>
        <v>70</v>
      </c>
      <c r="J23" s="63"/>
      <c r="K23" s="64"/>
      <c r="L23" s="64"/>
      <c r="M23" s="65"/>
      <c r="N23" s="64"/>
      <c r="O23" s="66"/>
      <c r="P23" s="64"/>
      <c r="Q23" s="64"/>
      <c r="R23" s="66"/>
      <c r="S23" s="64"/>
      <c r="T23" s="66"/>
      <c r="U23" s="64"/>
      <c r="V23" s="64"/>
      <c r="W23" s="66"/>
      <c r="X23" s="66"/>
      <c r="Y23" s="66"/>
      <c r="Z23" s="64"/>
      <c r="AA23" s="64"/>
      <c r="AB23" s="66"/>
      <c r="AC23" s="66"/>
      <c r="AD23" s="66">
        <f>AG23+AH23</f>
        <v>6993.1</v>
      </c>
      <c r="AE23" s="66"/>
      <c r="AF23" s="66"/>
      <c r="AG23" s="67">
        <v>6923.1</v>
      </c>
      <c r="AH23" s="68">
        <v>70</v>
      </c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</row>
    <row r="24" spans="1:59" s="9" customFormat="1" ht="35.25" customHeight="1" x14ac:dyDescent="0.25">
      <c r="A24" s="49" t="s">
        <v>50</v>
      </c>
      <c r="B24" s="92" t="s">
        <v>49</v>
      </c>
      <c r="C24" s="92"/>
      <c r="D24" s="92"/>
      <c r="E24" s="8">
        <f t="shared" ref="E24:AJ24" si="116">SUM(E25:E86)</f>
        <v>432509.00000000012</v>
      </c>
      <c r="F24" s="8">
        <f t="shared" si="116"/>
        <v>0</v>
      </c>
      <c r="G24" s="8">
        <f t="shared" si="116"/>
        <v>97054.2</v>
      </c>
      <c r="H24" s="8">
        <f t="shared" si="116"/>
        <v>329764.39999999997</v>
      </c>
      <c r="I24" s="8">
        <f t="shared" si="116"/>
        <v>5690.4</v>
      </c>
      <c r="J24" s="8">
        <f t="shared" si="116"/>
        <v>63479.899999999994</v>
      </c>
      <c r="K24" s="8">
        <f t="shared" si="116"/>
        <v>0</v>
      </c>
      <c r="L24" s="8">
        <f t="shared" si="116"/>
        <v>21047.200000000001</v>
      </c>
      <c r="M24" s="8">
        <f t="shared" si="116"/>
        <v>40684.1</v>
      </c>
      <c r="N24" s="8">
        <f t="shared" si="116"/>
        <v>1748.6</v>
      </c>
      <c r="O24" s="8">
        <f t="shared" si="116"/>
        <v>49616.800000000003</v>
      </c>
      <c r="P24" s="8">
        <f t="shared" si="116"/>
        <v>0</v>
      </c>
      <c r="Q24" s="8">
        <f t="shared" si="116"/>
        <v>29390.699999999997</v>
      </c>
      <c r="R24" s="8">
        <f t="shared" si="116"/>
        <v>18908.599999999999</v>
      </c>
      <c r="S24" s="8">
        <f t="shared" si="116"/>
        <v>1317.5</v>
      </c>
      <c r="T24" s="8">
        <f t="shared" si="116"/>
        <v>58376.700000000004</v>
      </c>
      <c r="U24" s="8">
        <f t="shared" si="116"/>
        <v>0</v>
      </c>
      <c r="V24" s="8">
        <f t="shared" si="116"/>
        <v>25458</v>
      </c>
      <c r="W24" s="8">
        <f t="shared" si="116"/>
        <v>32335.200000000001</v>
      </c>
      <c r="X24" s="8">
        <f t="shared" si="116"/>
        <v>583.49999999999989</v>
      </c>
      <c r="Y24" s="8">
        <f t="shared" si="116"/>
        <v>83618</v>
      </c>
      <c r="Z24" s="8">
        <f t="shared" si="116"/>
        <v>0</v>
      </c>
      <c r="AA24" s="8">
        <f t="shared" si="116"/>
        <v>14367.099999999999</v>
      </c>
      <c r="AB24" s="8">
        <f t="shared" si="116"/>
        <v>67859.5</v>
      </c>
      <c r="AC24" s="8">
        <f t="shared" si="116"/>
        <v>1391.4000000000005</v>
      </c>
      <c r="AD24" s="8">
        <f t="shared" si="116"/>
        <v>27417.599999999999</v>
      </c>
      <c r="AE24" s="8">
        <f t="shared" si="116"/>
        <v>0</v>
      </c>
      <c r="AF24" s="8">
        <f t="shared" si="116"/>
        <v>6791.2</v>
      </c>
      <c r="AG24" s="8">
        <f t="shared" si="116"/>
        <v>19977</v>
      </c>
      <c r="AH24" s="8">
        <f t="shared" si="116"/>
        <v>649.40000000000009</v>
      </c>
      <c r="AI24" s="8">
        <f t="shared" si="116"/>
        <v>50000</v>
      </c>
      <c r="AJ24" s="8">
        <f t="shared" si="116"/>
        <v>0</v>
      </c>
      <c r="AK24" s="8">
        <f t="shared" ref="AK24:BG24" si="117">SUM(AK25:AK86)</f>
        <v>0</v>
      </c>
      <c r="AL24" s="8">
        <f t="shared" si="117"/>
        <v>50000</v>
      </c>
      <c r="AM24" s="8">
        <f t="shared" si="117"/>
        <v>0</v>
      </c>
      <c r="AN24" s="8">
        <f t="shared" si="117"/>
        <v>100000</v>
      </c>
      <c r="AO24" s="8">
        <f t="shared" si="117"/>
        <v>0</v>
      </c>
      <c r="AP24" s="8">
        <f t="shared" si="117"/>
        <v>0</v>
      </c>
      <c r="AQ24" s="8">
        <f t="shared" si="117"/>
        <v>100000</v>
      </c>
      <c r="AR24" s="8">
        <f t="shared" si="117"/>
        <v>0</v>
      </c>
      <c r="AS24" s="8">
        <f t="shared" si="117"/>
        <v>0</v>
      </c>
      <c r="AT24" s="8">
        <f t="shared" si="117"/>
        <v>0</v>
      </c>
      <c r="AU24" s="8">
        <f t="shared" si="117"/>
        <v>0</v>
      </c>
      <c r="AV24" s="8">
        <f t="shared" si="117"/>
        <v>0</v>
      </c>
      <c r="AW24" s="8">
        <f t="shared" si="117"/>
        <v>0</v>
      </c>
      <c r="AX24" s="8">
        <f t="shared" si="117"/>
        <v>0</v>
      </c>
      <c r="AY24" s="8">
        <f t="shared" si="117"/>
        <v>0</v>
      </c>
      <c r="AZ24" s="8">
        <f t="shared" si="117"/>
        <v>0</v>
      </c>
      <c r="BA24" s="8">
        <f t="shared" si="117"/>
        <v>0</v>
      </c>
      <c r="BB24" s="8">
        <f t="shared" si="117"/>
        <v>0</v>
      </c>
      <c r="BC24" s="8">
        <f t="shared" si="117"/>
        <v>0</v>
      </c>
      <c r="BD24" s="8">
        <f t="shared" si="117"/>
        <v>0</v>
      </c>
      <c r="BE24" s="8">
        <f t="shared" si="117"/>
        <v>0</v>
      </c>
      <c r="BF24" s="8">
        <f t="shared" si="117"/>
        <v>0</v>
      </c>
      <c r="BG24" s="8">
        <f t="shared" si="117"/>
        <v>0</v>
      </c>
    </row>
    <row r="25" spans="1:59" ht="31.5" x14ac:dyDescent="0.25">
      <c r="A25" s="10" t="s">
        <v>51</v>
      </c>
      <c r="B25" s="34" t="s">
        <v>59</v>
      </c>
      <c r="C25" s="24" t="s">
        <v>21</v>
      </c>
      <c r="D25" s="16" t="s">
        <v>63</v>
      </c>
      <c r="E25" s="11">
        <f t="shared" ref="E25:E28" si="118">J25+O25+T25+Y25+AD25+AI25+AN25+AS25+AX25+BC25</f>
        <v>807</v>
      </c>
      <c r="F25" s="11">
        <f t="shared" ref="F25:F28" si="119">K25+P25+U25+Z25+AE25+AJ25+AO25+AT25+AY25+BD25</f>
        <v>0</v>
      </c>
      <c r="G25" s="11">
        <f t="shared" ref="G25:G28" si="120">L25+Q25+V25+AA25+AF25+AK25+AP25+AU25+AZ25+BE25</f>
        <v>759</v>
      </c>
      <c r="H25" s="11">
        <f t="shared" ref="H25:H28" si="121">M25+R25+W25+AB25+AG25+AL25+AQ25+AV25+BA25+BF25</f>
        <v>40</v>
      </c>
      <c r="I25" s="11">
        <f t="shared" ref="I25:I28" si="122">N25+S25+X25+AC25+AH25+AM25+AR25+AW25+BB25+BG25</f>
        <v>8</v>
      </c>
      <c r="J25" s="12">
        <f>L25+M25+N25</f>
        <v>807</v>
      </c>
      <c r="K25" s="19">
        <v>0</v>
      </c>
      <c r="L25" s="21">
        <v>759</v>
      </c>
      <c r="M25" s="26">
        <v>40</v>
      </c>
      <c r="N25" s="21">
        <v>8</v>
      </c>
      <c r="O25" s="18">
        <f t="shared" ref="O25:O28" si="123">R25</f>
        <v>0</v>
      </c>
      <c r="P25" s="19">
        <v>0</v>
      </c>
      <c r="Q25" s="19">
        <v>0</v>
      </c>
      <c r="R25" s="19">
        <v>0</v>
      </c>
      <c r="S25" s="19">
        <v>0</v>
      </c>
      <c r="T25" s="28">
        <f>SUM(V25:X25)</f>
        <v>0</v>
      </c>
      <c r="U25" s="19">
        <v>0</v>
      </c>
      <c r="V25" s="19">
        <v>0</v>
      </c>
      <c r="W25" s="19">
        <v>0</v>
      </c>
      <c r="X25" s="19">
        <v>0</v>
      </c>
      <c r="Y25" s="18">
        <f t="shared" ref="Y25:Y28" si="124">AB25</f>
        <v>0</v>
      </c>
      <c r="Z25" s="19">
        <v>0</v>
      </c>
      <c r="AA25" s="19">
        <v>0</v>
      </c>
      <c r="AB25" s="19">
        <v>0</v>
      </c>
      <c r="AC25" s="19">
        <v>0</v>
      </c>
      <c r="AD25" s="18">
        <f t="shared" ref="AD25:AD28" si="125">AG25</f>
        <v>0</v>
      </c>
      <c r="AE25" s="19">
        <v>0</v>
      </c>
      <c r="AF25" s="19">
        <v>0</v>
      </c>
      <c r="AG25" s="19">
        <v>0</v>
      </c>
      <c r="AH25" s="19">
        <v>0</v>
      </c>
      <c r="AI25" s="18">
        <f t="shared" ref="AI25:AI28" si="126">AL25</f>
        <v>0</v>
      </c>
      <c r="AJ25" s="19">
        <v>0</v>
      </c>
      <c r="AK25" s="19">
        <v>0</v>
      </c>
      <c r="AL25" s="19">
        <v>0</v>
      </c>
      <c r="AM25" s="19">
        <v>0</v>
      </c>
      <c r="AN25" s="18">
        <f t="shared" ref="AN25:AN28" si="127">AQ25</f>
        <v>0</v>
      </c>
      <c r="AO25" s="19">
        <v>0</v>
      </c>
      <c r="AP25" s="19">
        <v>0</v>
      </c>
      <c r="AQ25" s="19">
        <v>0</v>
      </c>
      <c r="AR25" s="19">
        <v>0</v>
      </c>
      <c r="AS25" s="18">
        <f t="shared" ref="AS25:AS28" si="128">AV25</f>
        <v>0</v>
      </c>
      <c r="AT25" s="19">
        <v>0</v>
      </c>
      <c r="AU25" s="19">
        <v>0</v>
      </c>
      <c r="AV25" s="19">
        <v>0</v>
      </c>
      <c r="AW25" s="19">
        <v>0</v>
      </c>
      <c r="AX25" s="18">
        <f t="shared" ref="AX25:AX28" si="129">BA25</f>
        <v>0</v>
      </c>
      <c r="AY25" s="19">
        <v>0</v>
      </c>
      <c r="AZ25" s="19">
        <v>0</v>
      </c>
      <c r="BA25" s="19">
        <v>0</v>
      </c>
      <c r="BB25" s="19">
        <v>0</v>
      </c>
      <c r="BC25" s="18">
        <f t="shared" ref="BC25:BC28" si="130">BF25</f>
        <v>0</v>
      </c>
      <c r="BD25" s="19">
        <v>0</v>
      </c>
      <c r="BE25" s="19">
        <v>0</v>
      </c>
      <c r="BF25" s="19">
        <v>0</v>
      </c>
      <c r="BG25" s="19">
        <v>0</v>
      </c>
    </row>
    <row r="26" spans="1:59" ht="47.25" x14ac:dyDescent="0.25">
      <c r="A26" s="10" t="s">
        <v>55</v>
      </c>
      <c r="B26" s="35" t="s">
        <v>60</v>
      </c>
      <c r="C26" s="24" t="s">
        <v>21</v>
      </c>
      <c r="D26" s="16" t="s">
        <v>63</v>
      </c>
      <c r="E26" s="11">
        <f t="shared" si="118"/>
        <v>383.7</v>
      </c>
      <c r="F26" s="11">
        <f t="shared" si="119"/>
        <v>0</v>
      </c>
      <c r="G26" s="11">
        <f t="shared" si="120"/>
        <v>360.9</v>
      </c>
      <c r="H26" s="11">
        <f t="shared" si="121"/>
        <v>19</v>
      </c>
      <c r="I26" s="11">
        <f t="shared" si="122"/>
        <v>3.8</v>
      </c>
      <c r="J26" s="12">
        <f t="shared" ref="J26:J28" si="131">L26+M26+N26</f>
        <v>383.7</v>
      </c>
      <c r="K26" s="19">
        <v>0</v>
      </c>
      <c r="L26" s="21">
        <v>360.9</v>
      </c>
      <c r="M26" s="26">
        <v>19</v>
      </c>
      <c r="N26" s="21">
        <v>3.8</v>
      </c>
      <c r="O26" s="18">
        <f t="shared" si="123"/>
        <v>0</v>
      </c>
      <c r="P26" s="19">
        <v>0</v>
      </c>
      <c r="Q26" s="19">
        <v>0</v>
      </c>
      <c r="R26" s="19">
        <v>0</v>
      </c>
      <c r="S26" s="19">
        <v>0</v>
      </c>
      <c r="T26" s="28">
        <f t="shared" ref="T26:T53" si="132">SUM(V26:X26)</f>
        <v>0</v>
      </c>
      <c r="U26" s="19">
        <v>0</v>
      </c>
      <c r="V26" s="19">
        <v>0</v>
      </c>
      <c r="W26" s="19">
        <v>0</v>
      </c>
      <c r="X26" s="19">
        <v>0</v>
      </c>
      <c r="Y26" s="18">
        <f t="shared" si="124"/>
        <v>0</v>
      </c>
      <c r="Z26" s="19">
        <v>0</v>
      </c>
      <c r="AA26" s="19">
        <v>0</v>
      </c>
      <c r="AB26" s="19">
        <v>0</v>
      </c>
      <c r="AC26" s="19">
        <v>0</v>
      </c>
      <c r="AD26" s="18">
        <f t="shared" si="125"/>
        <v>0</v>
      </c>
      <c r="AE26" s="19">
        <v>0</v>
      </c>
      <c r="AF26" s="19">
        <v>0</v>
      </c>
      <c r="AG26" s="19">
        <v>0</v>
      </c>
      <c r="AH26" s="19">
        <v>0</v>
      </c>
      <c r="AI26" s="18">
        <f t="shared" si="126"/>
        <v>0</v>
      </c>
      <c r="AJ26" s="19">
        <v>0</v>
      </c>
      <c r="AK26" s="19">
        <v>0</v>
      </c>
      <c r="AL26" s="19">
        <v>0</v>
      </c>
      <c r="AM26" s="19">
        <v>0</v>
      </c>
      <c r="AN26" s="18">
        <f t="shared" si="127"/>
        <v>0</v>
      </c>
      <c r="AO26" s="19">
        <v>0</v>
      </c>
      <c r="AP26" s="19">
        <v>0</v>
      </c>
      <c r="AQ26" s="19">
        <v>0</v>
      </c>
      <c r="AR26" s="19">
        <v>0</v>
      </c>
      <c r="AS26" s="18">
        <f t="shared" si="128"/>
        <v>0</v>
      </c>
      <c r="AT26" s="19">
        <v>0</v>
      </c>
      <c r="AU26" s="19">
        <v>0</v>
      </c>
      <c r="AV26" s="19">
        <v>0</v>
      </c>
      <c r="AW26" s="19">
        <v>0</v>
      </c>
      <c r="AX26" s="18">
        <f t="shared" si="129"/>
        <v>0</v>
      </c>
      <c r="AY26" s="19">
        <v>0</v>
      </c>
      <c r="AZ26" s="19">
        <v>0</v>
      </c>
      <c r="BA26" s="19">
        <v>0</v>
      </c>
      <c r="BB26" s="19">
        <v>0</v>
      </c>
      <c r="BC26" s="18">
        <f t="shared" si="130"/>
        <v>0</v>
      </c>
      <c r="BD26" s="19">
        <v>0</v>
      </c>
      <c r="BE26" s="19">
        <v>0</v>
      </c>
      <c r="BF26" s="19">
        <v>0</v>
      </c>
      <c r="BG26" s="19">
        <v>0</v>
      </c>
    </row>
    <row r="27" spans="1:59" ht="47.25" x14ac:dyDescent="0.25">
      <c r="A27" s="10" t="s">
        <v>56</v>
      </c>
      <c r="B27" s="35" t="s">
        <v>77</v>
      </c>
      <c r="C27" s="24" t="s">
        <v>21</v>
      </c>
      <c r="D27" s="16" t="s">
        <v>63</v>
      </c>
      <c r="E27" s="11">
        <f t="shared" si="118"/>
        <v>731.39999999999986</v>
      </c>
      <c r="F27" s="11">
        <f t="shared" si="119"/>
        <v>0</v>
      </c>
      <c r="G27" s="11">
        <f t="shared" si="120"/>
        <v>687.8</v>
      </c>
      <c r="H27" s="11">
        <f t="shared" si="121"/>
        <v>36.299999999999997</v>
      </c>
      <c r="I27" s="11">
        <f t="shared" si="122"/>
        <v>7.3</v>
      </c>
      <c r="J27" s="12">
        <f t="shared" si="131"/>
        <v>731.39999999999986</v>
      </c>
      <c r="K27" s="19">
        <v>0</v>
      </c>
      <c r="L27" s="21">
        <v>687.8</v>
      </c>
      <c r="M27" s="26">
        <v>36.299999999999997</v>
      </c>
      <c r="N27" s="21">
        <v>7.3</v>
      </c>
      <c r="O27" s="18">
        <f t="shared" si="123"/>
        <v>0</v>
      </c>
      <c r="P27" s="19">
        <v>0</v>
      </c>
      <c r="Q27" s="19">
        <v>0</v>
      </c>
      <c r="R27" s="19">
        <v>0</v>
      </c>
      <c r="S27" s="19">
        <v>0</v>
      </c>
      <c r="T27" s="28">
        <f t="shared" si="132"/>
        <v>0</v>
      </c>
      <c r="U27" s="19">
        <v>0</v>
      </c>
      <c r="V27" s="19">
        <v>0</v>
      </c>
      <c r="W27" s="19">
        <v>0</v>
      </c>
      <c r="X27" s="19">
        <v>0</v>
      </c>
      <c r="Y27" s="18">
        <f t="shared" si="124"/>
        <v>0</v>
      </c>
      <c r="Z27" s="19">
        <v>0</v>
      </c>
      <c r="AA27" s="19">
        <v>0</v>
      </c>
      <c r="AB27" s="19">
        <v>0</v>
      </c>
      <c r="AC27" s="19">
        <v>0</v>
      </c>
      <c r="AD27" s="18">
        <f t="shared" si="125"/>
        <v>0</v>
      </c>
      <c r="AE27" s="19">
        <v>0</v>
      </c>
      <c r="AF27" s="19">
        <v>0</v>
      </c>
      <c r="AG27" s="19">
        <v>0</v>
      </c>
      <c r="AH27" s="19">
        <v>0</v>
      </c>
      <c r="AI27" s="18">
        <f t="shared" si="126"/>
        <v>0</v>
      </c>
      <c r="AJ27" s="19">
        <v>0</v>
      </c>
      <c r="AK27" s="19">
        <v>0</v>
      </c>
      <c r="AL27" s="19">
        <v>0</v>
      </c>
      <c r="AM27" s="19">
        <v>0</v>
      </c>
      <c r="AN27" s="18">
        <f t="shared" si="127"/>
        <v>0</v>
      </c>
      <c r="AO27" s="19">
        <v>0</v>
      </c>
      <c r="AP27" s="19">
        <v>0</v>
      </c>
      <c r="AQ27" s="19">
        <v>0</v>
      </c>
      <c r="AR27" s="19">
        <v>0</v>
      </c>
      <c r="AS27" s="18">
        <f t="shared" si="128"/>
        <v>0</v>
      </c>
      <c r="AT27" s="19">
        <v>0</v>
      </c>
      <c r="AU27" s="19">
        <v>0</v>
      </c>
      <c r="AV27" s="19">
        <v>0</v>
      </c>
      <c r="AW27" s="19">
        <v>0</v>
      </c>
      <c r="AX27" s="18">
        <f t="shared" si="129"/>
        <v>0</v>
      </c>
      <c r="AY27" s="19">
        <v>0</v>
      </c>
      <c r="AZ27" s="19">
        <v>0</v>
      </c>
      <c r="BA27" s="19">
        <v>0</v>
      </c>
      <c r="BB27" s="19">
        <v>0</v>
      </c>
      <c r="BC27" s="18">
        <f t="shared" si="130"/>
        <v>0</v>
      </c>
      <c r="BD27" s="19">
        <v>0</v>
      </c>
      <c r="BE27" s="19">
        <v>0</v>
      </c>
      <c r="BF27" s="19">
        <v>0</v>
      </c>
      <c r="BG27" s="19">
        <v>0</v>
      </c>
    </row>
    <row r="28" spans="1:59" ht="31.5" x14ac:dyDescent="0.25">
      <c r="A28" s="10" t="s">
        <v>57</v>
      </c>
      <c r="B28" s="35" t="s">
        <v>61</v>
      </c>
      <c r="C28" s="24" t="s">
        <v>21</v>
      </c>
      <c r="D28" s="16" t="s">
        <v>63</v>
      </c>
      <c r="E28" s="11">
        <f t="shared" si="118"/>
        <v>4697.5</v>
      </c>
      <c r="F28" s="11">
        <f t="shared" si="119"/>
        <v>0</v>
      </c>
      <c r="G28" s="11">
        <f t="shared" si="120"/>
        <v>4418</v>
      </c>
      <c r="H28" s="11">
        <f t="shared" si="121"/>
        <v>232.6</v>
      </c>
      <c r="I28" s="11">
        <f t="shared" si="122"/>
        <v>46.9</v>
      </c>
      <c r="J28" s="12">
        <f t="shared" si="131"/>
        <v>4697.5</v>
      </c>
      <c r="K28" s="19">
        <v>0</v>
      </c>
      <c r="L28" s="21">
        <v>4418</v>
      </c>
      <c r="M28" s="26">
        <v>232.6</v>
      </c>
      <c r="N28" s="21">
        <v>46.9</v>
      </c>
      <c r="O28" s="18">
        <f t="shared" si="123"/>
        <v>0</v>
      </c>
      <c r="P28" s="19">
        <v>0</v>
      </c>
      <c r="Q28" s="19">
        <v>0</v>
      </c>
      <c r="R28" s="19">
        <v>0</v>
      </c>
      <c r="S28" s="19">
        <v>0</v>
      </c>
      <c r="T28" s="28">
        <f t="shared" si="132"/>
        <v>0</v>
      </c>
      <c r="U28" s="19">
        <v>0</v>
      </c>
      <c r="V28" s="19">
        <v>0</v>
      </c>
      <c r="W28" s="19">
        <v>0</v>
      </c>
      <c r="X28" s="19">
        <v>0</v>
      </c>
      <c r="Y28" s="18">
        <f t="shared" si="124"/>
        <v>0</v>
      </c>
      <c r="Z28" s="19">
        <v>0</v>
      </c>
      <c r="AA28" s="19">
        <v>0</v>
      </c>
      <c r="AB28" s="19">
        <v>0</v>
      </c>
      <c r="AC28" s="19">
        <v>0</v>
      </c>
      <c r="AD28" s="18">
        <f t="shared" si="125"/>
        <v>0</v>
      </c>
      <c r="AE28" s="19">
        <v>0</v>
      </c>
      <c r="AF28" s="19">
        <v>0</v>
      </c>
      <c r="AG28" s="19">
        <v>0</v>
      </c>
      <c r="AH28" s="19">
        <v>0</v>
      </c>
      <c r="AI28" s="18">
        <f t="shared" si="126"/>
        <v>0</v>
      </c>
      <c r="AJ28" s="19">
        <v>0</v>
      </c>
      <c r="AK28" s="19">
        <v>0</v>
      </c>
      <c r="AL28" s="19">
        <v>0</v>
      </c>
      <c r="AM28" s="19">
        <v>0</v>
      </c>
      <c r="AN28" s="18">
        <f t="shared" si="127"/>
        <v>0</v>
      </c>
      <c r="AO28" s="19">
        <v>0</v>
      </c>
      <c r="AP28" s="19">
        <v>0</v>
      </c>
      <c r="AQ28" s="19">
        <v>0</v>
      </c>
      <c r="AR28" s="19">
        <v>0</v>
      </c>
      <c r="AS28" s="18">
        <f t="shared" si="128"/>
        <v>0</v>
      </c>
      <c r="AT28" s="19">
        <v>0</v>
      </c>
      <c r="AU28" s="19">
        <v>0</v>
      </c>
      <c r="AV28" s="19">
        <v>0</v>
      </c>
      <c r="AW28" s="19">
        <v>0</v>
      </c>
      <c r="AX28" s="18">
        <f t="shared" si="129"/>
        <v>0</v>
      </c>
      <c r="AY28" s="19">
        <v>0</v>
      </c>
      <c r="AZ28" s="19">
        <v>0</v>
      </c>
      <c r="BA28" s="19">
        <v>0</v>
      </c>
      <c r="BB28" s="19">
        <v>0</v>
      </c>
      <c r="BC28" s="18">
        <f t="shared" si="130"/>
        <v>0</v>
      </c>
      <c r="BD28" s="19">
        <v>0</v>
      </c>
      <c r="BE28" s="19">
        <v>0</v>
      </c>
      <c r="BF28" s="19">
        <v>0</v>
      </c>
      <c r="BG28" s="19">
        <v>0</v>
      </c>
    </row>
    <row r="29" spans="1:59" ht="47.25" x14ac:dyDescent="0.25">
      <c r="A29" s="10" t="s">
        <v>58</v>
      </c>
      <c r="B29" s="35" t="s">
        <v>67</v>
      </c>
      <c r="C29" s="24" t="s">
        <v>21</v>
      </c>
      <c r="D29" s="16" t="s">
        <v>66</v>
      </c>
      <c r="E29" s="11">
        <f t="shared" ref="E29" si="133">J29+O29+T29+Y29+AD29+AI29+AN29+AS29+AX29+BC29</f>
        <v>3964.6</v>
      </c>
      <c r="F29" s="11">
        <f t="shared" ref="F29" si="134">K29+P29+U29+Z29+AE29+AJ29+AO29+AT29+AY29+BD29</f>
        <v>0</v>
      </c>
      <c r="G29" s="11">
        <f t="shared" ref="G29" si="135">L29+Q29+V29+AA29+AF29+AK29+AP29+AU29+AZ29+BE29</f>
        <v>0</v>
      </c>
      <c r="H29" s="11">
        <f t="shared" ref="H29" si="136">M29+R29+W29+AB29+AG29+AL29+AQ29+AV29+BA29+BF29</f>
        <v>3964.6</v>
      </c>
      <c r="I29" s="11">
        <f t="shared" ref="I29" si="137">N29+S29+X29+AC29+AH29+AM29+AR29+AW29+BB29+BG29</f>
        <v>0</v>
      </c>
      <c r="J29" s="12">
        <f t="shared" ref="J29" si="138">L29+M29+N29</f>
        <v>3964.6</v>
      </c>
      <c r="K29" s="19">
        <v>0</v>
      </c>
      <c r="L29" s="21">
        <v>0</v>
      </c>
      <c r="M29" s="26">
        <v>3964.6</v>
      </c>
      <c r="N29" s="21">
        <v>0</v>
      </c>
      <c r="O29" s="18">
        <f t="shared" ref="O29" si="139">R29</f>
        <v>0</v>
      </c>
      <c r="P29" s="19">
        <v>0</v>
      </c>
      <c r="Q29" s="19">
        <v>0</v>
      </c>
      <c r="R29" s="19">
        <v>0</v>
      </c>
      <c r="S29" s="19">
        <v>0</v>
      </c>
      <c r="T29" s="28">
        <f t="shared" si="132"/>
        <v>0</v>
      </c>
      <c r="U29" s="19">
        <v>0</v>
      </c>
      <c r="V29" s="19">
        <v>0</v>
      </c>
      <c r="W29" s="19">
        <v>0</v>
      </c>
      <c r="X29" s="19">
        <v>0</v>
      </c>
      <c r="Y29" s="18">
        <f t="shared" ref="Y29" si="140">AB29</f>
        <v>0</v>
      </c>
      <c r="Z29" s="19">
        <v>0</v>
      </c>
      <c r="AA29" s="19">
        <v>0</v>
      </c>
      <c r="AB29" s="19">
        <v>0</v>
      </c>
      <c r="AC29" s="19">
        <v>0</v>
      </c>
      <c r="AD29" s="18">
        <f t="shared" ref="AD29" si="141">AG29</f>
        <v>0</v>
      </c>
      <c r="AE29" s="19">
        <v>0</v>
      </c>
      <c r="AF29" s="19">
        <v>0</v>
      </c>
      <c r="AG29" s="19">
        <v>0</v>
      </c>
      <c r="AH29" s="19">
        <v>0</v>
      </c>
      <c r="AI29" s="18">
        <f t="shared" ref="AI29" si="142">AL29</f>
        <v>0</v>
      </c>
      <c r="AJ29" s="19">
        <v>0</v>
      </c>
      <c r="AK29" s="19">
        <v>0</v>
      </c>
      <c r="AL29" s="19">
        <v>0</v>
      </c>
      <c r="AM29" s="19">
        <v>0</v>
      </c>
      <c r="AN29" s="18">
        <f t="shared" ref="AN29" si="143">AQ29</f>
        <v>0</v>
      </c>
      <c r="AO29" s="19">
        <v>0</v>
      </c>
      <c r="AP29" s="19">
        <v>0</v>
      </c>
      <c r="AQ29" s="19">
        <v>0</v>
      </c>
      <c r="AR29" s="19">
        <v>0</v>
      </c>
      <c r="AS29" s="18">
        <f t="shared" ref="AS29" si="144">AV29</f>
        <v>0</v>
      </c>
      <c r="AT29" s="19">
        <v>0</v>
      </c>
      <c r="AU29" s="19">
        <v>0</v>
      </c>
      <c r="AV29" s="19">
        <v>0</v>
      </c>
      <c r="AW29" s="19">
        <v>0</v>
      </c>
      <c r="AX29" s="18">
        <f t="shared" ref="AX29" si="145">BA29</f>
        <v>0</v>
      </c>
      <c r="AY29" s="19">
        <v>0</v>
      </c>
      <c r="AZ29" s="19">
        <v>0</v>
      </c>
      <c r="BA29" s="19">
        <v>0</v>
      </c>
      <c r="BB29" s="19">
        <v>0</v>
      </c>
      <c r="BC29" s="18">
        <f t="shared" ref="BC29" si="146">BF29</f>
        <v>0</v>
      </c>
      <c r="BD29" s="19">
        <v>0</v>
      </c>
      <c r="BE29" s="19">
        <v>0</v>
      </c>
      <c r="BF29" s="19">
        <v>0</v>
      </c>
      <c r="BG29" s="19">
        <v>0</v>
      </c>
    </row>
    <row r="30" spans="1:59" ht="31.5" x14ac:dyDescent="0.25">
      <c r="A30" s="10" t="s">
        <v>68</v>
      </c>
      <c r="B30" s="35" t="s">
        <v>70</v>
      </c>
      <c r="C30" s="24" t="s">
        <v>21</v>
      </c>
      <c r="D30" s="16" t="s">
        <v>63</v>
      </c>
      <c r="E30" s="11">
        <f t="shared" ref="E30" si="147">J30+O30+T30+Y30+AD30+AI30+AN30+AS30+AX30+BC30</f>
        <v>6921.7</v>
      </c>
      <c r="F30" s="11">
        <f t="shared" ref="F30" si="148">K30+P30+U30+Z30+AE30+AJ30+AO30+AT30+AY30+BD30</f>
        <v>0</v>
      </c>
      <c r="G30" s="11">
        <f t="shared" ref="G30" si="149">L30+Q30+V30+AA30+AF30+AK30+AP30+AU30+AZ30+BE30</f>
        <v>0</v>
      </c>
      <c r="H30" s="11">
        <f t="shared" ref="H30" si="150">M30+R30+W30+AB30+AG30+AL30+AQ30+AV30+BA30+BF30</f>
        <v>6852.5</v>
      </c>
      <c r="I30" s="11">
        <f t="shared" ref="I30" si="151">N30+S30+X30+AC30+AH30+AM30+AR30+AW30+BB30+BG30</f>
        <v>69.2</v>
      </c>
      <c r="J30" s="12">
        <f t="shared" ref="J30" si="152">L30+M30+N30</f>
        <v>6921.7</v>
      </c>
      <c r="K30" s="19">
        <v>0</v>
      </c>
      <c r="L30" s="21">
        <v>0</v>
      </c>
      <c r="M30" s="26">
        <v>6852.5</v>
      </c>
      <c r="N30" s="21">
        <v>69.2</v>
      </c>
      <c r="O30" s="18">
        <f t="shared" ref="O30" si="153">R30</f>
        <v>0</v>
      </c>
      <c r="P30" s="19">
        <v>0</v>
      </c>
      <c r="Q30" s="19">
        <v>0</v>
      </c>
      <c r="R30" s="19">
        <v>0</v>
      </c>
      <c r="S30" s="19">
        <v>0</v>
      </c>
      <c r="T30" s="28">
        <f t="shared" si="132"/>
        <v>0</v>
      </c>
      <c r="U30" s="19">
        <v>0</v>
      </c>
      <c r="V30" s="19">
        <v>0</v>
      </c>
      <c r="W30" s="19">
        <v>0</v>
      </c>
      <c r="X30" s="19">
        <v>0</v>
      </c>
      <c r="Y30" s="18">
        <f t="shared" ref="Y30" si="154">AB30</f>
        <v>0</v>
      </c>
      <c r="Z30" s="19">
        <v>0</v>
      </c>
      <c r="AA30" s="19">
        <v>0</v>
      </c>
      <c r="AB30" s="19">
        <v>0</v>
      </c>
      <c r="AC30" s="19">
        <v>0</v>
      </c>
      <c r="AD30" s="18">
        <f t="shared" ref="AD30" si="155">AG30</f>
        <v>0</v>
      </c>
      <c r="AE30" s="19">
        <v>0</v>
      </c>
      <c r="AF30" s="19">
        <v>0</v>
      </c>
      <c r="AG30" s="19">
        <v>0</v>
      </c>
      <c r="AH30" s="19">
        <v>0</v>
      </c>
      <c r="AI30" s="18">
        <f t="shared" ref="AI30" si="156">AL30</f>
        <v>0</v>
      </c>
      <c r="AJ30" s="19">
        <v>0</v>
      </c>
      <c r="AK30" s="19">
        <v>0</v>
      </c>
      <c r="AL30" s="19">
        <v>0</v>
      </c>
      <c r="AM30" s="19">
        <v>0</v>
      </c>
      <c r="AN30" s="18">
        <f t="shared" ref="AN30" si="157">AQ30</f>
        <v>0</v>
      </c>
      <c r="AO30" s="19">
        <v>0</v>
      </c>
      <c r="AP30" s="19">
        <v>0</v>
      </c>
      <c r="AQ30" s="19">
        <v>0</v>
      </c>
      <c r="AR30" s="19">
        <v>0</v>
      </c>
      <c r="AS30" s="18">
        <f t="shared" ref="AS30" si="158">AV30</f>
        <v>0</v>
      </c>
      <c r="AT30" s="19">
        <v>0</v>
      </c>
      <c r="AU30" s="19">
        <v>0</v>
      </c>
      <c r="AV30" s="19">
        <v>0</v>
      </c>
      <c r="AW30" s="19">
        <v>0</v>
      </c>
      <c r="AX30" s="18">
        <f t="shared" ref="AX30" si="159">BA30</f>
        <v>0</v>
      </c>
      <c r="AY30" s="19">
        <v>0</v>
      </c>
      <c r="AZ30" s="19">
        <v>0</v>
      </c>
      <c r="BA30" s="19">
        <v>0</v>
      </c>
      <c r="BB30" s="19">
        <v>0</v>
      </c>
      <c r="BC30" s="18">
        <f t="shared" ref="BC30" si="160">BF30</f>
        <v>0</v>
      </c>
      <c r="BD30" s="19">
        <v>0</v>
      </c>
      <c r="BE30" s="19">
        <v>0</v>
      </c>
      <c r="BF30" s="19">
        <v>0</v>
      </c>
      <c r="BG30" s="19">
        <v>0</v>
      </c>
    </row>
    <row r="31" spans="1:59" ht="31.5" x14ac:dyDescent="0.25">
      <c r="A31" s="10" t="s">
        <v>71</v>
      </c>
      <c r="B31" s="35" t="s">
        <v>72</v>
      </c>
      <c r="C31" s="24" t="s">
        <v>21</v>
      </c>
      <c r="D31" s="16" t="s">
        <v>63</v>
      </c>
      <c r="E31" s="11">
        <f t="shared" ref="E31" si="161">J31+O31+T31+Y31+AD31+AI31+AN31+AS31+AX31+BC31</f>
        <v>10157.800000000001</v>
      </c>
      <c r="F31" s="11">
        <f t="shared" ref="F31" si="162">K31+P31+U31+Z31+AE31+AJ31+AO31+AT31+AY31+BD31</f>
        <v>0</v>
      </c>
      <c r="G31" s="11">
        <f t="shared" ref="G31" si="163">L31+Q31+V31+AA31+AF31+AK31+AP31+AU31+AZ31+BE31</f>
        <v>0</v>
      </c>
      <c r="H31" s="11">
        <f t="shared" ref="H31" si="164">M31+R31+W31+AB31+AG31+AL31+AQ31+AV31+BA31+BF31</f>
        <v>10056.200000000001</v>
      </c>
      <c r="I31" s="11">
        <f t="shared" ref="I31" si="165">N31+S31+X31+AC31+AH31+AM31+AR31+AW31+BB31+BG31</f>
        <v>101.6</v>
      </c>
      <c r="J31" s="12">
        <f t="shared" ref="J31" si="166">L31+M31+N31</f>
        <v>10157.800000000001</v>
      </c>
      <c r="K31" s="19">
        <v>0</v>
      </c>
      <c r="L31" s="21">
        <v>0</v>
      </c>
      <c r="M31" s="26">
        <v>10056.200000000001</v>
      </c>
      <c r="N31" s="21">
        <v>101.6</v>
      </c>
      <c r="O31" s="18">
        <f t="shared" ref="O31" si="167">R31</f>
        <v>0</v>
      </c>
      <c r="P31" s="19">
        <v>0</v>
      </c>
      <c r="Q31" s="19">
        <v>0</v>
      </c>
      <c r="R31" s="19">
        <v>0</v>
      </c>
      <c r="S31" s="19">
        <v>0</v>
      </c>
      <c r="T31" s="28">
        <f t="shared" si="132"/>
        <v>0</v>
      </c>
      <c r="U31" s="19">
        <v>0</v>
      </c>
      <c r="V31" s="19">
        <v>0</v>
      </c>
      <c r="W31" s="19">
        <v>0</v>
      </c>
      <c r="X31" s="19">
        <v>0</v>
      </c>
      <c r="Y31" s="18">
        <f t="shared" ref="Y31" si="168">AB31</f>
        <v>0</v>
      </c>
      <c r="Z31" s="19">
        <v>0</v>
      </c>
      <c r="AA31" s="19">
        <v>0</v>
      </c>
      <c r="AB31" s="19">
        <v>0</v>
      </c>
      <c r="AC31" s="19">
        <v>0</v>
      </c>
      <c r="AD31" s="18">
        <f t="shared" ref="AD31" si="169">AG31</f>
        <v>0</v>
      </c>
      <c r="AE31" s="19">
        <v>0</v>
      </c>
      <c r="AF31" s="19">
        <v>0</v>
      </c>
      <c r="AG31" s="19">
        <v>0</v>
      </c>
      <c r="AH31" s="19">
        <v>0</v>
      </c>
      <c r="AI31" s="18">
        <f t="shared" ref="AI31" si="170">AL31</f>
        <v>0</v>
      </c>
      <c r="AJ31" s="19">
        <v>0</v>
      </c>
      <c r="AK31" s="19">
        <v>0</v>
      </c>
      <c r="AL31" s="19">
        <v>0</v>
      </c>
      <c r="AM31" s="19">
        <v>0</v>
      </c>
      <c r="AN31" s="18">
        <f t="shared" ref="AN31" si="171">AQ31</f>
        <v>0</v>
      </c>
      <c r="AO31" s="19">
        <v>0</v>
      </c>
      <c r="AP31" s="19">
        <v>0</v>
      </c>
      <c r="AQ31" s="19">
        <v>0</v>
      </c>
      <c r="AR31" s="19">
        <v>0</v>
      </c>
      <c r="AS31" s="18">
        <f t="shared" ref="AS31" si="172">AV31</f>
        <v>0</v>
      </c>
      <c r="AT31" s="19">
        <v>0</v>
      </c>
      <c r="AU31" s="19">
        <v>0</v>
      </c>
      <c r="AV31" s="19">
        <v>0</v>
      </c>
      <c r="AW31" s="19">
        <v>0</v>
      </c>
      <c r="AX31" s="18">
        <f t="shared" ref="AX31" si="173">BA31</f>
        <v>0</v>
      </c>
      <c r="AY31" s="19">
        <v>0</v>
      </c>
      <c r="AZ31" s="19">
        <v>0</v>
      </c>
      <c r="BA31" s="19">
        <v>0</v>
      </c>
      <c r="BB31" s="19">
        <v>0</v>
      </c>
      <c r="BC31" s="18">
        <f t="shared" ref="BC31" si="174">BF31</f>
        <v>0</v>
      </c>
      <c r="BD31" s="19">
        <v>0</v>
      </c>
      <c r="BE31" s="19">
        <v>0</v>
      </c>
      <c r="BF31" s="19">
        <v>0</v>
      </c>
      <c r="BG31" s="19">
        <v>0</v>
      </c>
    </row>
    <row r="32" spans="1:59" ht="31.5" x14ac:dyDescent="0.25">
      <c r="A32" s="10" t="s">
        <v>73</v>
      </c>
      <c r="B32" s="35" t="s">
        <v>75</v>
      </c>
      <c r="C32" s="24" t="s">
        <v>21</v>
      </c>
      <c r="D32" s="16" t="s">
        <v>63</v>
      </c>
      <c r="E32" s="11">
        <f t="shared" ref="E32:E34" si="175">J32+O32+T32+Y32+AD32+AI32+AN32+AS32+AX32+BC32</f>
        <v>5994.2</v>
      </c>
      <c r="F32" s="11">
        <f t="shared" ref="F32:F34" si="176">K32+P32+U32+Z32+AE32+AJ32+AO32+AT32+AY32+BD32</f>
        <v>0</v>
      </c>
      <c r="G32" s="11">
        <f t="shared" ref="G32:G34" si="177">L32+Q32+V32+AA32+AF32+AK32+AP32+AU32+AZ32+BE32</f>
        <v>0</v>
      </c>
      <c r="H32" s="11">
        <f t="shared" ref="H32:H34" si="178">M32+R32+W32+AB32+AG32+AL32+AQ32+AV32+BA32+BF32</f>
        <v>5934.2</v>
      </c>
      <c r="I32" s="11">
        <f t="shared" ref="I32:I34" si="179">N32+S32+X32+AC32+AH32+AM32+AR32+AW32+BB32+BG32</f>
        <v>60</v>
      </c>
      <c r="J32" s="12">
        <f>L32+M32+N32</f>
        <v>5994.2</v>
      </c>
      <c r="K32" s="19">
        <v>0</v>
      </c>
      <c r="L32" s="21">
        <v>0</v>
      </c>
      <c r="M32" s="26">
        <v>5934.2</v>
      </c>
      <c r="N32" s="21">
        <v>60</v>
      </c>
      <c r="O32" s="18">
        <f t="shared" ref="O32:O34" si="180">R32</f>
        <v>0</v>
      </c>
      <c r="P32" s="19">
        <v>0</v>
      </c>
      <c r="Q32" s="19">
        <v>0</v>
      </c>
      <c r="R32" s="19">
        <v>0</v>
      </c>
      <c r="S32" s="19">
        <v>0</v>
      </c>
      <c r="T32" s="28">
        <f t="shared" si="132"/>
        <v>0</v>
      </c>
      <c r="U32" s="19">
        <v>0</v>
      </c>
      <c r="V32" s="19">
        <v>0</v>
      </c>
      <c r="W32" s="19">
        <v>0</v>
      </c>
      <c r="X32" s="19">
        <v>0</v>
      </c>
      <c r="Y32" s="18">
        <f t="shared" ref="Y32:Y34" si="181">AB32</f>
        <v>0</v>
      </c>
      <c r="Z32" s="19">
        <v>0</v>
      </c>
      <c r="AA32" s="19">
        <v>0</v>
      </c>
      <c r="AB32" s="19">
        <v>0</v>
      </c>
      <c r="AC32" s="19">
        <v>0</v>
      </c>
      <c r="AD32" s="18">
        <f t="shared" ref="AD32:AD34" si="182">AG32</f>
        <v>0</v>
      </c>
      <c r="AE32" s="19">
        <v>0</v>
      </c>
      <c r="AF32" s="19">
        <v>0</v>
      </c>
      <c r="AG32" s="19">
        <v>0</v>
      </c>
      <c r="AH32" s="19">
        <v>0</v>
      </c>
      <c r="AI32" s="18">
        <f t="shared" ref="AI32:AI34" si="183">AL32</f>
        <v>0</v>
      </c>
      <c r="AJ32" s="19">
        <v>0</v>
      </c>
      <c r="AK32" s="19">
        <v>0</v>
      </c>
      <c r="AL32" s="19">
        <v>0</v>
      </c>
      <c r="AM32" s="19">
        <v>0</v>
      </c>
      <c r="AN32" s="18">
        <f t="shared" ref="AN32:AN34" si="184">AQ32</f>
        <v>0</v>
      </c>
      <c r="AO32" s="19">
        <v>0</v>
      </c>
      <c r="AP32" s="19">
        <v>0</v>
      </c>
      <c r="AQ32" s="19">
        <v>0</v>
      </c>
      <c r="AR32" s="19">
        <v>0</v>
      </c>
      <c r="AS32" s="18">
        <f t="shared" ref="AS32:AS34" si="185">AV32</f>
        <v>0</v>
      </c>
      <c r="AT32" s="19">
        <v>0</v>
      </c>
      <c r="AU32" s="19">
        <v>0</v>
      </c>
      <c r="AV32" s="19">
        <v>0</v>
      </c>
      <c r="AW32" s="19">
        <v>0</v>
      </c>
      <c r="AX32" s="18">
        <f t="shared" ref="AX32:AX34" si="186">BA32</f>
        <v>0</v>
      </c>
      <c r="AY32" s="19">
        <v>0</v>
      </c>
      <c r="AZ32" s="19">
        <v>0</v>
      </c>
      <c r="BA32" s="19">
        <v>0</v>
      </c>
      <c r="BB32" s="19">
        <v>0</v>
      </c>
      <c r="BC32" s="18">
        <f t="shared" ref="BC32:BC34" si="187">BF32</f>
        <v>0</v>
      </c>
      <c r="BD32" s="19">
        <v>0</v>
      </c>
      <c r="BE32" s="19">
        <v>0</v>
      </c>
      <c r="BF32" s="19">
        <v>0</v>
      </c>
      <c r="BG32" s="19">
        <v>0</v>
      </c>
    </row>
    <row r="33" spans="1:59" ht="31.5" x14ac:dyDescent="0.25">
      <c r="A33" s="10" t="s">
        <v>74</v>
      </c>
      <c r="B33" s="35" t="s">
        <v>78</v>
      </c>
      <c r="C33" s="16" t="s">
        <v>21</v>
      </c>
      <c r="D33" s="16" t="s">
        <v>63</v>
      </c>
      <c r="E33" s="11">
        <f t="shared" si="175"/>
        <v>4785.5999999999995</v>
      </c>
      <c r="F33" s="11">
        <f t="shared" si="176"/>
        <v>0</v>
      </c>
      <c r="G33" s="11">
        <f t="shared" si="177"/>
        <v>4500.8999999999996</v>
      </c>
      <c r="H33" s="11">
        <f t="shared" si="178"/>
        <v>236.9</v>
      </c>
      <c r="I33" s="11">
        <f t="shared" si="179"/>
        <v>47.8</v>
      </c>
      <c r="J33" s="12">
        <f t="shared" ref="J33:J34" si="188">L33+M33+N33</f>
        <v>4785.5999999999995</v>
      </c>
      <c r="K33" s="19">
        <v>0</v>
      </c>
      <c r="L33" s="21">
        <v>4500.8999999999996</v>
      </c>
      <c r="M33" s="26">
        <v>236.9</v>
      </c>
      <c r="N33" s="21">
        <v>47.8</v>
      </c>
      <c r="O33" s="18">
        <f t="shared" si="180"/>
        <v>0</v>
      </c>
      <c r="P33" s="19">
        <v>0</v>
      </c>
      <c r="Q33" s="19">
        <v>0</v>
      </c>
      <c r="R33" s="19">
        <v>0</v>
      </c>
      <c r="S33" s="19">
        <v>0</v>
      </c>
      <c r="T33" s="28">
        <f t="shared" si="132"/>
        <v>0</v>
      </c>
      <c r="U33" s="19">
        <v>0</v>
      </c>
      <c r="V33" s="19">
        <v>0</v>
      </c>
      <c r="W33" s="19">
        <v>0</v>
      </c>
      <c r="X33" s="19">
        <v>0</v>
      </c>
      <c r="Y33" s="18">
        <f t="shared" si="181"/>
        <v>0</v>
      </c>
      <c r="Z33" s="19">
        <v>0</v>
      </c>
      <c r="AA33" s="19">
        <v>0</v>
      </c>
      <c r="AB33" s="19">
        <v>0</v>
      </c>
      <c r="AC33" s="19">
        <v>0</v>
      </c>
      <c r="AD33" s="18">
        <f t="shared" si="182"/>
        <v>0</v>
      </c>
      <c r="AE33" s="19">
        <v>0</v>
      </c>
      <c r="AF33" s="19">
        <v>0</v>
      </c>
      <c r="AG33" s="19">
        <v>0</v>
      </c>
      <c r="AH33" s="19">
        <v>0</v>
      </c>
      <c r="AI33" s="18">
        <f t="shared" si="183"/>
        <v>0</v>
      </c>
      <c r="AJ33" s="19">
        <v>0</v>
      </c>
      <c r="AK33" s="19">
        <v>0</v>
      </c>
      <c r="AL33" s="19">
        <v>0</v>
      </c>
      <c r="AM33" s="19">
        <v>0</v>
      </c>
      <c r="AN33" s="18">
        <f t="shared" si="184"/>
        <v>0</v>
      </c>
      <c r="AO33" s="19">
        <v>0</v>
      </c>
      <c r="AP33" s="19">
        <v>0</v>
      </c>
      <c r="AQ33" s="19">
        <v>0</v>
      </c>
      <c r="AR33" s="19">
        <v>0</v>
      </c>
      <c r="AS33" s="18">
        <f t="shared" si="185"/>
        <v>0</v>
      </c>
      <c r="AT33" s="19">
        <v>0</v>
      </c>
      <c r="AU33" s="19">
        <v>0</v>
      </c>
      <c r="AV33" s="19">
        <v>0</v>
      </c>
      <c r="AW33" s="19">
        <v>0</v>
      </c>
      <c r="AX33" s="18">
        <f t="shared" si="186"/>
        <v>0</v>
      </c>
      <c r="AY33" s="19">
        <v>0</v>
      </c>
      <c r="AZ33" s="19">
        <v>0</v>
      </c>
      <c r="BA33" s="19">
        <v>0</v>
      </c>
      <c r="BB33" s="19">
        <v>0</v>
      </c>
      <c r="BC33" s="18">
        <f t="shared" si="187"/>
        <v>0</v>
      </c>
      <c r="BD33" s="19">
        <v>0</v>
      </c>
      <c r="BE33" s="19">
        <v>0</v>
      </c>
      <c r="BF33" s="19">
        <v>0</v>
      </c>
      <c r="BG33" s="19">
        <v>0</v>
      </c>
    </row>
    <row r="34" spans="1:59" ht="31.5" x14ac:dyDescent="0.25">
      <c r="A34" s="10" t="s">
        <v>87</v>
      </c>
      <c r="B34" s="35" t="s">
        <v>79</v>
      </c>
      <c r="C34" s="16" t="s">
        <v>21</v>
      </c>
      <c r="D34" s="16" t="s">
        <v>63</v>
      </c>
      <c r="E34" s="11">
        <f t="shared" si="175"/>
        <v>3984.2</v>
      </c>
      <c r="F34" s="11">
        <f t="shared" si="176"/>
        <v>0</v>
      </c>
      <c r="G34" s="11">
        <f t="shared" si="177"/>
        <v>3747.2</v>
      </c>
      <c r="H34" s="11">
        <f t="shared" si="178"/>
        <v>197.1</v>
      </c>
      <c r="I34" s="11">
        <f t="shared" si="179"/>
        <v>39.9</v>
      </c>
      <c r="J34" s="12">
        <f t="shared" si="188"/>
        <v>3984.2</v>
      </c>
      <c r="K34" s="19">
        <v>0</v>
      </c>
      <c r="L34" s="21">
        <v>3747.2</v>
      </c>
      <c r="M34" s="26">
        <v>197.1</v>
      </c>
      <c r="N34" s="21">
        <v>39.9</v>
      </c>
      <c r="O34" s="18">
        <f t="shared" si="180"/>
        <v>0</v>
      </c>
      <c r="P34" s="19">
        <v>0</v>
      </c>
      <c r="Q34" s="19">
        <v>0</v>
      </c>
      <c r="R34" s="19">
        <v>0</v>
      </c>
      <c r="S34" s="19">
        <v>0</v>
      </c>
      <c r="T34" s="28">
        <f t="shared" si="132"/>
        <v>0</v>
      </c>
      <c r="U34" s="19">
        <v>0</v>
      </c>
      <c r="V34" s="19">
        <v>0</v>
      </c>
      <c r="W34" s="19">
        <v>0</v>
      </c>
      <c r="X34" s="19">
        <v>0</v>
      </c>
      <c r="Y34" s="18">
        <f t="shared" si="181"/>
        <v>0</v>
      </c>
      <c r="Z34" s="19">
        <v>0</v>
      </c>
      <c r="AA34" s="19">
        <v>0</v>
      </c>
      <c r="AB34" s="19">
        <v>0</v>
      </c>
      <c r="AC34" s="19">
        <v>0</v>
      </c>
      <c r="AD34" s="18">
        <f t="shared" si="182"/>
        <v>0</v>
      </c>
      <c r="AE34" s="19">
        <v>0</v>
      </c>
      <c r="AF34" s="19">
        <v>0</v>
      </c>
      <c r="AG34" s="19">
        <v>0</v>
      </c>
      <c r="AH34" s="19">
        <v>0</v>
      </c>
      <c r="AI34" s="18">
        <f t="shared" si="183"/>
        <v>0</v>
      </c>
      <c r="AJ34" s="19">
        <v>0</v>
      </c>
      <c r="AK34" s="19">
        <v>0</v>
      </c>
      <c r="AL34" s="19">
        <v>0</v>
      </c>
      <c r="AM34" s="19">
        <v>0</v>
      </c>
      <c r="AN34" s="18">
        <f t="shared" si="184"/>
        <v>0</v>
      </c>
      <c r="AO34" s="19">
        <v>0</v>
      </c>
      <c r="AP34" s="19">
        <v>0</v>
      </c>
      <c r="AQ34" s="19">
        <v>0</v>
      </c>
      <c r="AR34" s="19">
        <v>0</v>
      </c>
      <c r="AS34" s="18">
        <f t="shared" si="185"/>
        <v>0</v>
      </c>
      <c r="AT34" s="19">
        <v>0</v>
      </c>
      <c r="AU34" s="19">
        <v>0</v>
      </c>
      <c r="AV34" s="19">
        <v>0</v>
      </c>
      <c r="AW34" s="19">
        <v>0</v>
      </c>
      <c r="AX34" s="18">
        <f t="shared" si="186"/>
        <v>0</v>
      </c>
      <c r="AY34" s="19">
        <v>0</v>
      </c>
      <c r="AZ34" s="19">
        <v>0</v>
      </c>
      <c r="BA34" s="19">
        <v>0</v>
      </c>
      <c r="BB34" s="19">
        <v>0</v>
      </c>
      <c r="BC34" s="18">
        <f t="shared" si="187"/>
        <v>0</v>
      </c>
      <c r="BD34" s="19">
        <v>0</v>
      </c>
      <c r="BE34" s="19">
        <v>0</v>
      </c>
      <c r="BF34" s="19">
        <v>0</v>
      </c>
      <c r="BG34" s="19">
        <v>0</v>
      </c>
    </row>
    <row r="35" spans="1:59" ht="31.5" x14ac:dyDescent="0.25">
      <c r="A35" s="10" t="s">
        <v>88</v>
      </c>
      <c r="B35" s="35" t="s">
        <v>80</v>
      </c>
      <c r="C35" s="16" t="s">
        <v>21</v>
      </c>
      <c r="D35" s="16" t="s">
        <v>63</v>
      </c>
      <c r="E35" s="11">
        <f t="shared" ref="E35:E37" si="189">J35+O35+T35+Y35+AD35+AI35+AN35+AS35+AX35+BC35</f>
        <v>768.80000000000007</v>
      </c>
      <c r="F35" s="11">
        <f t="shared" ref="F35:F37" si="190">K35+P35+U35+Z35+AE35+AJ35+AO35+AT35+AY35+BD35</f>
        <v>0</v>
      </c>
      <c r="G35" s="11">
        <f t="shared" ref="G35:G37" si="191">L35+Q35+V35+AA35+AF35+AK35+AP35+AU35+AZ35+BE35</f>
        <v>723</v>
      </c>
      <c r="H35" s="11">
        <f t="shared" ref="H35:H37" si="192">M35+R35+W35+AB35+AG35+AL35+AQ35+AV35+BA35+BF35</f>
        <v>38.1</v>
      </c>
      <c r="I35" s="11">
        <f t="shared" ref="I35:I37" si="193">N35+S35+X35+AC35+AH35+AM35+AR35+AW35+BB35+BG35</f>
        <v>7.7</v>
      </c>
      <c r="J35" s="12">
        <f>L35+M35+N35</f>
        <v>768.80000000000007</v>
      </c>
      <c r="K35" s="19">
        <v>0</v>
      </c>
      <c r="L35" s="21">
        <v>723</v>
      </c>
      <c r="M35" s="26">
        <v>38.1</v>
      </c>
      <c r="N35" s="21">
        <v>7.7</v>
      </c>
      <c r="O35" s="18">
        <f t="shared" ref="O35:O37" si="194">R35</f>
        <v>0</v>
      </c>
      <c r="P35" s="19">
        <v>0</v>
      </c>
      <c r="Q35" s="19">
        <v>0</v>
      </c>
      <c r="R35" s="19">
        <v>0</v>
      </c>
      <c r="S35" s="19">
        <v>0</v>
      </c>
      <c r="T35" s="28">
        <f t="shared" si="132"/>
        <v>0</v>
      </c>
      <c r="U35" s="19">
        <v>0</v>
      </c>
      <c r="V35" s="19">
        <v>0</v>
      </c>
      <c r="W35" s="19">
        <v>0</v>
      </c>
      <c r="X35" s="19">
        <v>0</v>
      </c>
      <c r="Y35" s="18">
        <f t="shared" ref="Y35:Y37" si="195">AB35</f>
        <v>0</v>
      </c>
      <c r="Z35" s="19">
        <v>0</v>
      </c>
      <c r="AA35" s="19">
        <v>0</v>
      </c>
      <c r="AB35" s="19">
        <v>0</v>
      </c>
      <c r="AC35" s="19">
        <v>0</v>
      </c>
      <c r="AD35" s="18">
        <f t="shared" ref="AD35:AD37" si="196">AG35</f>
        <v>0</v>
      </c>
      <c r="AE35" s="19">
        <v>0</v>
      </c>
      <c r="AF35" s="19">
        <v>0</v>
      </c>
      <c r="AG35" s="19">
        <v>0</v>
      </c>
      <c r="AH35" s="19">
        <v>0</v>
      </c>
      <c r="AI35" s="18">
        <f t="shared" ref="AI35:AI37" si="197">AL35</f>
        <v>0</v>
      </c>
      <c r="AJ35" s="19">
        <v>0</v>
      </c>
      <c r="AK35" s="19">
        <v>0</v>
      </c>
      <c r="AL35" s="19">
        <v>0</v>
      </c>
      <c r="AM35" s="19">
        <v>0</v>
      </c>
      <c r="AN35" s="18">
        <f t="shared" ref="AN35:AN37" si="198">AQ35</f>
        <v>0</v>
      </c>
      <c r="AO35" s="19">
        <v>0</v>
      </c>
      <c r="AP35" s="19">
        <v>0</v>
      </c>
      <c r="AQ35" s="19">
        <v>0</v>
      </c>
      <c r="AR35" s="19">
        <v>0</v>
      </c>
      <c r="AS35" s="18">
        <f t="shared" ref="AS35:AS37" si="199">AV35</f>
        <v>0</v>
      </c>
      <c r="AT35" s="19">
        <v>0</v>
      </c>
      <c r="AU35" s="19">
        <v>0</v>
      </c>
      <c r="AV35" s="19">
        <v>0</v>
      </c>
      <c r="AW35" s="19">
        <v>0</v>
      </c>
      <c r="AX35" s="18">
        <f t="shared" ref="AX35:AX37" si="200">BA35</f>
        <v>0</v>
      </c>
      <c r="AY35" s="19">
        <v>0</v>
      </c>
      <c r="AZ35" s="19">
        <v>0</v>
      </c>
      <c r="BA35" s="19">
        <v>0</v>
      </c>
      <c r="BB35" s="19">
        <v>0</v>
      </c>
      <c r="BC35" s="18">
        <f t="shared" ref="BC35:BC37" si="201">BF35</f>
        <v>0</v>
      </c>
      <c r="BD35" s="19">
        <v>0</v>
      </c>
      <c r="BE35" s="19">
        <v>0</v>
      </c>
      <c r="BF35" s="19">
        <v>0</v>
      </c>
      <c r="BG35" s="19">
        <v>0</v>
      </c>
    </row>
    <row r="36" spans="1:59" ht="31.5" x14ac:dyDescent="0.25">
      <c r="A36" s="10" t="s">
        <v>89</v>
      </c>
      <c r="B36" s="35" t="s">
        <v>81</v>
      </c>
      <c r="C36" s="16" t="s">
        <v>21</v>
      </c>
      <c r="D36" s="16" t="s">
        <v>63</v>
      </c>
      <c r="E36" s="11">
        <f t="shared" si="189"/>
        <v>656.7</v>
      </c>
      <c r="F36" s="11">
        <f t="shared" si="190"/>
        <v>0</v>
      </c>
      <c r="G36" s="11">
        <f t="shared" si="191"/>
        <v>617.70000000000005</v>
      </c>
      <c r="H36" s="11">
        <f t="shared" si="192"/>
        <v>32.5</v>
      </c>
      <c r="I36" s="11">
        <f t="shared" si="193"/>
        <v>6.5</v>
      </c>
      <c r="J36" s="12">
        <f t="shared" ref="J36:J37" si="202">L36+M36+N36</f>
        <v>656.7</v>
      </c>
      <c r="K36" s="19">
        <v>0</v>
      </c>
      <c r="L36" s="21">
        <v>617.70000000000005</v>
      </c>
      <c r="M36" s="26">
        <v>32.5</v>
      </c>
      <c r="N36" s="21">
        <v>6.5</v>
      </c>
      <c r="O36" s="18">
        <f t="shared" si="194"/>
        <v>0</v>
      </c>
      <c r="P36" s="19">
        <v>0</v>
      </c>
      <c r="Q36" s="19">
        <v>0</v>
      </c>
      <c r="R36" s="19">
        <v>0</v>
      </c>
      <c r="S36" s="19">
        <v>0</v>
      </c>
      <c r="T36" s="28">
        <f t="shared" si="132"/>
        <v>0</v>
      </c>
      <c r="U36" s="19">
        <v>0</v>
      </c>
      <c r="V36" s="19">
        <v>0</v>
      </c>
      <c r="W36" s="19">
        <v>0</v>
      </c>
      <c r="X36" s="19">
        <v>0</v>
      </c>
      <c r="Y36" s="18">
        <f t="shared" si="195"/>
        <v>0</v>
      </c>
      <c r="Z36" s="19">
        <v>0</v>
      </c>
      <c r="AA36" s="19">
        <v>0</v>
      </c>
      <c r="AB36" s="19">
        <v>0</v>
      </c>
      <c r="AC36" s="19">
        <v>0</v>
      </c>
      <c r="AD36" s="18">
        <f t="shared" si="196"/>
        <v>0</v>
      </c>
      <c r="AE36" s="19">
        <v>0</v>
      </c>
      <c r="AF36" s="19">
        <v>0</v>
      </c>
      <c r="AG36" s="19">
        <v>0</v>
      </c>
      <c r="AH36" s="19">
        <v>0</v>
      </c>
      <c r="AI36" s="18">
        <f t="shared" si="197"/>
        <v>0</v>
      </c>
      <c r="AJ36" s="19">
        <v>0</v>
      </c>
      <c r="AK36" s="19">
        <v>0</v>
      </c>
      <c r="AL36" s="19">
        <v>0</v>
      </c>
      <c r="AM36" s="19">
        <v>0</v>
      </c>
      <c r="AN36" s="18">
        <f t="shared" si="198"/>
        <v>0</v>
      </c>
      <c r="AO36" s="19">
        <v>0</v>
      </c>
      <c r="AP36" s="19">
        <v>0</v>
      </c>
      <c r="AQ36" s="19">
        <v>0</v>
      </c>
      <c r="AR36" s="19">
        <v>0</v>
      </c>
      <c r="AS36" s="18">
        <f t="shared" si="199"/>
        <v>0</v>
      </c>
      <c r="AT36" s="19">
        <v>0</v>
      </c>
      <c r="AU36" s="19">
        <v>0</v>
      </c>
      <c r="AV36" s="19">
        <v>0</v>
      </c>
      <c r="AW36" s="19">
        <v>0</v>
      </c>
      <c r="AX36" s="18">
        <f t="shared" si="200"/>
        <v>0</v>
      </c>
      <c r="AY36" s="19">
        <v>0</v>
      </c>
      <c r="AZ36" s="19">
        <v>0</v>
      </c>
      <c r="BA36" s="19">
        <v>0</v>
      </c>
      <c r="BB36" s="19">
        <v>0</v>
      </c>
      <c r="BC36" s="18">
        <f t="shared" si="201"/>
        <v>0</v>
      </c>
      <c r="BD36" s="19">
        <v>0</v>
      </c>
      <c r="BE36" s="19">
        <v>0</v>
      </c>
      <c r="BF36" s="19">
        <v>0</v>
      </c>
      <c r="BG36" s="19">
        <v>0</v>
      </c>
    </row>
    <row r="37" spans="1:59" ht="31.5" x14ac:dyDescent="0.25">
      <c r="A37" s="10" t="s">
        <v>90</v>
      </c>
      <c r="B37" s="35" t="s">
        <v>82</v>
      </c>
      <c r="C37" s="16" t="s">
        <v>21</v>
      </c>
      <c r="D37" s="16" t="s">
        <v>63</v>
      </c>
      <c r="E37" s="11">
        <f t="shared" si="189"/>
        <v>1899.3999999999999</v>
      </c>
      <c r="F37" s="11">
        <f t="shared" si="190"/>
        <v>0</v>
      </c>
      <c r="G37" s="11">
        <f t="shared" si="191"/>
        <v>1786.3</v>
      </c>
      <c r="H37" s="11">
        <f t="shared" si="192"/>
        <v>94.1</v>
      </c>
      <c r="I37" s="11">
        <f t="shared" si="193"/>
        <v>19</v>
      </c>
      <c r="J37" s="12">
        <f t="shared" si="202"/>
        <v>1899.3999999999999</v>
      </c>
      <c r="K37" s="19">
        <v>0</v>
      </c>
      <c r="L37" s="21">
        <v>1786.3</v>
      </c>
      <c r="M37" s="26">
        <v>94.1</v>
      </c>
      <c r="N37" s="21">
        <v>19</v>
      </c>
      <c r="O37" s="18">
        <f t="shared" si="194"/>
        <v>0</v>
      </c>
      <c r="P37" s="19">
        <v>0</v>
      </c>
      <c r="Q37" s="19">
        <v>0</v>
      </c>
      <c r="R37" s="19">
        <v>0</v>
      </c>
      <c r="S37" s="19">
        <v>0</v>
      </c>
      <c r="T37" s="28">
        <f t="shared" si="132"/>
        <v>0</v>
      </c>
      <c r="U37" s="19">
        <v>0</v>
      </c>
      <c r="V37" s="19">
        <v>0</v>
      </c>
      <c r="W37" s="19">
        <v>0</v>
      </c>
      <c r="X37" s="19">
        <v>0</v>
      </c>
      <c r="Y37" s="18">
        <f t="shared" si="195"/>
        <v>0</v>
      </c>
      <c r="Z37" s="19">
        <v>0</v>
      </c>
      <c r="AA37" s="19">
        <v>0</v>
      </c>
      <c r="AB37" s="19">
        <v>0</v>
      </c>
      <c r="AC37" s="19">
        <v>0</v>
      </c>
      <c r="AD37" s="18">
        <f t="shared" si="196"/>
        <v>0</v>
      </c>
      <c r="AE37" s="19">
        <v>0</v>
      </c>
      <c r="AF37" s="19">
        <v>0</v>
      </c>
      <c r="AG37" s="19">
        <v>0</v>
      </c>
      <c r="AH37" s="19">
        <v>0</v>
      </c>
      <c r="AI37" s="18">
        <f t="shared" si="197"/>
        <v>0</v>
      </c>
      <c r="AJ37" s="19">
        <v>0</v>
      </c>
      <c r="AK37" s="19">
        <v>0</v>
      </c>
      <c r="AL37" s="19">
        <v>0</v>
      </c>
      <c r="AM37" s="19">
        <v>0</v>
      </c>
      <c r="AN37" s="18">
        <f t="shared" si="198"/>
        <v>0</v>
      </c>
      <c r="AO37" s="19">
        <v>0</v>
      </c>
      <c r="AP37" s="19">
        <v>0</v>
      </c>
      <c r="AQ37" s="19">
        <v>0</v>
      </c>
      <c r="AR37" s="19">
        <v>0</v>
      </c>
      <c r="AS37" s="18">
        <f t="shared" si="199"/>
        <v>0</v>
      </c>
      <c r="AT37" s="19">
        <v>0</v>
      </c>
      <c r="AU37" s="19">
        <v>0</v>
      </c>
      <c r="AV37" s="19">
        <v>0</v>
      </c>
      <c r="AW37" s="19">
        <v>0</v>
      </c>
      <c r="AX37" s="18">
        <f t="shared" si="200"/>
        <v>0</v>
      </c>
      <c r="AY37" s="19">
        <v>0</v>
      </c>
      <c r="AZ37" s="19">
        <v>0</v>
      </c>
      <c r="BA37" s="19">
        <v>0</v>
      </c>
      <c r="BB37" s="19">
        <v>0</v>
      </c>
      <c r="BC37" s="18">
        <f t="shared" si="201"/>
        <v>0</v>
      </c>
      <c r="BD37" s="19">
        <v>0</v>
      </c>
      <c r="BE37" s="19">
        <v>0</v>
      </c>
      <c r="BF37" s="19">
        <v>0</v>
      </c>
      <c r="BG37" s="19">
        <v>0</v>
      </c>
    </row>
    <row r="38" spans="1:59" ht="31.5" x14ac:dyDescent="0.25">
      <c r="A38" s="10" t="s">
        <v>91</v>
      </c>
      <c r="B38" s="35" t="s">
        <v>83</v>
      </c>
      <c r="C38" s="16" t="s">
        <v>21</v>
      </c>
      <c r="D38" s="16" t="s">
        <v>63</v>
      </c>
      <c r="E38" s="11">
        <f t="shared" ref="E38:E40" si="203">J38+O38+T38+Y38+AD38+AI38+AN38+AS38+AX38+BC38</f>
        <v>1342.1000000000001</v>
      </c>
      <c r="F38" s="11">
        <f t="shared" ref="F38:F40" si="204">K38+P38+U38+Z38+AE38+AJ38+AO38+AT38+AY38+BD38</f>
        <v>0</v>
      </c>
      <c r="G38" s="11">
        <f t="shared" ref="G38:G40" si="205">L38+Q38+V38+AA38+AF38+AK38+AP38+AU38+AZ38+BE38</f>
        <v>1262.2</v>
      </c>
      <c r="H38" s="11">
        <f t="shared" ref="H38:H40" si="206">M38+R38+W38+AB38+AG38+AL38+AQ38+AV38+BA38+BF38</f>
        <v>66.5</v>
      </c>
      <c r="I38" s="11">
        <f t="shared" ref="I38:I40" si="207">N38+S38+X38+AC38+AH38+AM38+AR38+AW38+BB38+BG38</f>
        <v>13.4</v>
      </c>
      <c r="J38" s="12">
        <f>L38+M38+N38</f>
        <v>1342.1000000000001</v>
      </c>
      <c r="K38" s="19">
        <v>0</v>
      </c>
      <c r="L38" s="21">
        <v>1262.2</v>
      </c>
      <c r="M38" s="26">
        <v>66.5</v>
      </c>
      <c r="N38" s="21">
        <v>13.4</v>
      </c>
      <c r="O38" s="18">
        <f t="shared" ref="O38:O40" si="208">R38</f>
        <v>0</v>
      </c>
      <c r="P38" s="19">
        <v>0</v>
      </c>
      <c r="Q38" s="19">
        <v>0</v>
      </c>
      <c r="R38" s="19">
        <v>0</v>
      </c>
      <c r="S38" s="19">
        <v>0</v>
      </c>
      <c r="T38" s="28">
        <f t="shared" si="132"/>
        <v>0</v>
      </c>
      <c r="U38" s="19">
        <v>0</v>
      </c>
      <c r="V38" s="19">
        <v>0</v>
      </c>
      <c r="W38" s="19">
        <v>0</v>
      </c>
      <c r="X38" s="19">
        <v>0</v>
      </c>
      <c r="Y38" s="18">
        <f t="shared" ref="Y38:Y40" si="209">AB38</f>
        <v>0</v>
      </c>
      <c r="Z38" s="19">
        <v>0</v>
      </c>
      <c r="AA38" s="19">
        <v>0</v>
      </c>
      <c r="AB38" s="19">
        <v>0</v>
      </c>
      <c r="AC38" s="19">
        <v>0</v>
      </c>
      <c r="AD38" s="18">
        <f t="shared" ref="AD38:AD40" si="210">AG38</f>
        <v>0</v>
      </c>
      <c r="AE38" s="19">
        <v>0</v>
      </c>
      <c r="AF38" s="19">
        <v>0</v>
      </c>
      <c r="AG38" s="19">
        <v>0</v>
      </c>
      <c r="AH38" s="19">
        <v>0</v>
      </c>
      <c r="AI38" s="18">
        <f t="shared" ref="AI38:AI40" si="211">AL38</f>
        <v>0</v>
      </c>
      <c r="AJ38" s="19">
        <v>0</v>
      </c>
      <c r="AK38" s="19">
        <v>0</v>
      </c>
      <c r="AL38" s="19">
        <v>0</v>
      </c>
      <c r="AM38" s="19">
        <v>0</v>
      </c>
      <c r="AN38" s="18">
        <f t="shared" ref="AN38:AN40" si="212">AQ38</f>
        <v>0</v>
      </c>
      <c r="AO38" s="19">
        <v>0</v>
      </c>
      <c r="AP38" s="19">
        <v>0</v>
      </c>
      <c r="AQ38" s="19">
        <v>0</v>
      </c>
      <c r="AR38" s="19">
        <v>0</v>
      </c>
      <c r="AS38" s="18">
        <f t="shared" ref="AS38:AS40" si="213">AV38</f>
        <v>0</v>
      </c>
      <c r="AT38" s="19">
        <v>0</v>
      </c>
      <c r="AU38" s="19">
        <v>0</v>
      </c>
      <c r="AV38" s="19">
        <v>0</v>
      </c>
      <c r="AW38" s="19">
        <v>0</v>
      </c>
      <c r="AX38" s="18">
        <f t="shared" ref="AX38:AX40" si="214">BA38</f>
        <v>0</v>
      </c>
      <c r="AY38" s="19">
        <v>0</v>
      </c>
      <c r="AZ38" s="19">
        <v>0</v>
      </c>
      <c r="BA38" s="19">
        <v>0</v>
      </c>
      <c r="BB38" s="19">
        <v>0</v>
      </c>
      <c r="BC38" s="18">
        <f t="shared" ref="BC38:BC40" si="215">BF38</f>
        <v>0</v>
      </c>
      <c r="BD38" s="19">
        <v>0</v>
      </c>
      <c r="BE38" s="19">
        <v>0</v>
      </c>
      <c r="BF38" s="19">
        <v>0</v>
      </c>
      <c r="BG38" s="19">
        <v>0</v>
      </c>
    </row>
    <row r="39" spans="1:59" ht="31.5" x14ac:dyDescent="0.25">
      <c r="A39" s="10" t="s">
        <v>92</v>
      </c>
      <c r="B39" s="35" t="s">
        <v>84</v>
      </c>
      <c r="C39" s="16" t="s">
        <v>21</v>
      </c>
      <c r="D39" s="16" t="s">
        <v>63</v>
      </c>
      <c r="E39" s="11">
        <f t="shared" si="203"/>
        <v>1834.2</v>
      </c>
      <c r="F39" s="11">
        <f t="shared" si="204"/>
        <v>0</v>
      </c>
      <c r="G39" s="11">
        <f t="shared" si="205"/>
        <v>1725</v>
      </c>
      <c r="H39" s="11">
        <f t="shared" si="206"/>
        <v>90.8</v>
      </c>
      <c r="I39" s="11">
        <f t="shared" si="207"/>
        <v>18.399999999999999</v>
      </c>
      <c r="J39" s="12">
        <f t="shared" ref="J39:J40" si="216">L39+M39+N39</f>
        <v>1834.2</v>
      </c>
      <c r="K39" s="19">
        <v>0</v>
      </c>
      <c r="L39" s="21">
        <v>1725</v>
      </c>
      <c r="M39" s="26">
        <v>90.8</v>
      </c>
      <c r="N39" s="21">
        <v>18.399999999999999</v>
      </c>
      <c r="O39" s="18">
        <f t="shared" si="208"/>
        <v>0</v>
      </c>
      <c r="P39" s="19">
        <v>0</v>
      </c>
      <c r="Q39" s="19">
        <v>0</v>
      </c>
      <c r="R39" s="19">
        <v>0</v>
      </c>
      <c r="S39" s="19">
        <v>0</v>
      </c>
      <c r="T39" s="28">
        <f t="shared" si="132"/>
        <v>0</v>
      </c>
      <c r="U39" s="19">
        <v>0</v>
      </c>
      <c r="V39" s="19">
        <v>0</v>
      </c>
      <c r="W39" s="19">
        <v>0</v>
      </c>
      <c r="X39" s="19">
        <v>0</v>
      </c>
      <c r="Y39" s="18">
        <f t="shared" si="209"/>
        <v>0</v>
      </c>
      <c r="Z39" s="19">
        <v>0</v>
      </c>
      <c r="AA39" s="19">
        <v>0</v>
      </c>
      <c r="AB39" s="19">
        <v>0</v>
      </c>
      <c r="AC39" s="19">
        <v>0</v>
      </c>
      <c r="AD39" s="18">
        <f t="shared" si="210"/>
        <v>0</v>
      </c>
      <c r="AE39" s="19">
        <v>0</v>
      </c>
      <c r="AF39" s="19">
        <v>0</v>
      </c>
      <c r="AG39" s="19">
        <v>0</v>
      </c>
      <c r="AH39" s="19">
        <v>0</v>
      </c>
      <c r="AI39" s="18">
        <f t="shared" si="211"/>
        <v>0</v>
      </c>
      <c r="AJ39" s="19">
        <v>0</v>
      </c>
      <c r="AK39" s="19">
        <v>0</v>
      </c>
      <c r="AL39" s="19">
        <v>0</v>
      </c>
      <c r="AM39" s="19">
        <v>0</v>
      </c>
      <c r="AN39" s="18">
        <f t="shared" si="212"/>
        <v>0</v>
      </c>
      <c r="AO39" s="19">
        <v>0</v>
      </c>
      <c r="AP39" s="19">
        <v>0</v>
      </c>
      <c r="AQ39" s="19">
        <v>0</v>
      </c>
      <c r="AR39" s="19">
        <v>0</v>
      </c>
      <c r="AS39" s="18">
        <f t="shared" si="213"/>
        <v>0</v>
      </c>
      <c r="AT39" s="19">
        <v>0</v>
      </c>
      <c r="AU39" s="19">
        <v>0</v>
      </c>
      <c r="AV39" s="19">
        <v>0</v>
      </c>
      <c r="AW39" s="19">
        <v>0</v>
      </c>
      <c r="AX39" s="18">
        <f t="shared" si="214"/>
        <v>0</v>
      </c>
      <c r="AY39" s="19">
        <v>0</v>
      </c>
      <c r="AZ39" s="19">
        <v>0</v>
      </c>
      <c r="BA39" s="19">
        <v>0</v>
      </c>
      <c r="BB39" s="19">
        <v>0</v>
      </c>
      <c r="BC39" s="18">
        <f t="shared" si="215"/>
        <v>0</v>
      </c>
      <c r="BD39" s="19">
        <v>0</v>
      </c>
      <c r="BE39" s="19">
        <v>0</v>
      </c>
      <c r="BF39" s="19">
        <v>0</v>
      </c>
      <c r="BG39" s="19">
        <v>0</v>
      </c>
    </row>
    <row r="40" spans="1:59" ht="47.25" x14ac:dyDescent="0.25">
      <c r="A40" s="10" t="s">
        <v>93</v>
      </c>
      <c r="B40" s="35" t="s">
        <v>85</v>
      </c>
      <c r="C40" s="16" t="s">
        <v>21</v>
      </c>
      <c r="D40" s="16" t="s">
        <v>63</v>
      </c>
      <c r="E40" s="11">
        <f t="shared" si="203"/>
        <v>488.5</v>
      </c>
      <c r="F40" s="11">
        <f t="shared" si="204"/>
        <v>0</v>
      </c>
      <c r="G40" s="11">
        <f t="shared" si="205"/>
        <v>459.2</v>
      </c>
      <c r="H40" s="11">
        <f t="shared" si="206"/>
        <v>24.2</v>
      </c>
      <c r="I40" s="11">
        <f t="shared" si="207"/>
        <v>5.0999999999999996</v>
      </c>
      <c r="J40" s="12">
        <f t="shared" si="216"/>
        <v>488.5</v>
      </c>
      <c r="K40" s="19">
        <v>0</v>
      </c>
      <c r="L40" s="21">
        <v>459.2</v>
      </c>
      <c r="M40" s="26">
        <v>24.2</v>
      </c>
      <c r="N40" s="21">
        <v>5.0999999999999996</v>
      </c>
      <c r="O40" s="18">
        <f t="shared" si="208"/>
        <v>0</v>
      </c>
      <c r="P40" s="19">
        <v>0</v>
      </c>
      <c r="Q40" s="19">
        <v>0</v>
      </c>
      <c r="R40" s="19">
        <v>0</v>
      </c>
      <c r="S40" s="19">
        <v>0</v>
      </c>
      <c r="T40" s="28">
        <f t="shared" si="132"/>
        <v>0</v>
      </c>
      <c r="U40" s="19">
        <v>0</v>
      </c>
      <c r="V40" s="19">
        <v>0</v>
      </c>
      <c r="W40" s="19">
        <v>0</v>
      </c>
      <c r="X40" s="19">
        <v>0</v>
      </c>
      <c r="Y40" s="18">
        <f t="shared" si="209"/>
        <v>0</v>
      </c>
      <c r="Z40" s="19">
        <v>0</v>
      </c>
      <c r="AA40" s="19">
        <v>0</v>
      </c>
      <c r="AB40" s="19">
        <v>0</v>
      </c>
      <c r="AC40" s="19">
        <v>0</v>
      </c>
      <c r="AD40" s="18">
        <f t="shared" si="210"/>
        <v>0</v>
      </c>
      <c r="AE40" s="19">
        <v>0</v>
      </c>
      <c r="AF40" s="19">
        <v>0</v>
      </c>
      <c r="AG40" s="19">
        <v>0</v>
      </c>
      <c r="AH40" s="19">
        <v>0</v>
      </c>
      <c r="AI40" s="18">
        <f t="shared" si="211"/>
        <v>0</v>
      </c>
      <c r="AJ40" s="19">
        <v>0</v>
      </c>
      <c r="AK40" s="19">
        <v>0</v>
      </c>
      <c r="AL40" s="19">
        <v>0</v>
      </c>
      <c r="AM40" s="19">
        <v>0</v>
      </c>
      <c r="AN40" s="18">
        <f t="shared" si="212"/>
        <v>0</v>
      </c>
      <c r="AO40" s="19">
        <v>0</v>
      </c>
      <c r="AP40" s="19">
        <v>0</v>
      </c>
      <c r="AQ40" s="19">
        <v>0</v>
      </c>
      <c r="AR40" s="19">
        <v>0</v>
      </c>
      <c r="AS40" s="18">
        <f t="shared" si="213"/>
        <v>0</v>
      </c>
      <c r="AT40" s="19">
        <v>0</v>
      </c>
      <c r="AU40" s="19">
        <v>0</v>
      </c>
      <c r="AV40" s="19">
        <v>0</v>
      </c>
      <c r="AW40" s="19">
        <v>0</v>
      </c>
      <c r="AX40" s="18">
        <f t="shared" si="214"/>
        <v>0</v>
      </c>
      <c r="AY40" s="19">
        <v>0</v>
      </c>
      <c r="AZ40" s="19">
        <v>0</v>
      </c>
      <c r="BA40" s="19">
        <v>0</v>
      </c>
      <c r="BB40" s="19">
        <v>0</v>
      </c>
      <c r="BC40" s="18">
        <f t="shared" si="215"/>
        <v>0</v>
      </c>
      <c r="BD40" s="19">
        <v>0</v>
      </c>
      <c r="BE40" s="19">
        <v>0</v>
      </c>
      <c r="BF40" s="19">
        <v>0</v>
      </c>
      <c r="BG40" s="19">
        <v>0</v>
      </c>
    </row>
    <row r="41" spans="1:59" ht="63" x14ac:dyDescent="0.25">
      <c r="A41" s="10" t="s">
        <v>94</v>
      </c>
      <c r="B41" s="38" t="s">
        <v>86</v>
      </c>
      <c r="C41" s="16" t="s">
        <v>21</v>
      </c>
      <c r="D41" s="16" t="s">
        <v>63</v>
      </c>
      <c r="E41" s="11">
        <f t="shared" ref="E41" si="217">J41+O41+T41+Y41+AD41+AI41+AN41+AS41+AX41+BC41</f>
        <v>14062.5</v>
      </c>
      <c r="F41" s="11">
        <f t="shared" ref="F41" si="218">K41+P41+U41+Z41+AE41+AJ41+AO41+AT41+AY41+BD41</f>
        <v>0</v>
      </c>
      <c r="G41" s="11">
        <f t="shared" ref="G41" si="219">L41+Q41+V41+AA41+AF41+AK41+AP41+AU41+AZ41+BE41</f>
        <v>0</v>
      </c>
      <c r="H41" s="11">
        <f t="shared" ref="H41" si="220">M41+R41+W41+AB41+AG41+AL41+AQ41+AV41+BA41+BF41</f>
        <v>12768.5</v>
      </c>
      <c r="I41" s="11">
        <f t="shared" ref="I41" si="221">N41+S41+X41+AC41+AH41+AM41+AR41+AW41+BB41+BG41</f>
        <v>1294</v>
      </c>
      <c r="J41" s="12">
        <f t="shared" ref="J41:J44" si="222">L41+M41+N41</f>
        <v>14062.5</v>
      </c>
      <c r="K41" s="19">
        <v>0</v>
      </c>
      <c r="L41" s="21">
        <v>0</v>
      </c>
      <c r="M41" s="26">
        <v>12768.5</v>
      </c>
      <c r="N41" s="21">
        <v>1294</v>
      </c>
      <c r="O41" s="18">
        <f t="shared" ref="O41" si="223">R41</f>
        <v>0</v>
      </c>
      <c r="P41" s="19">
        <v>0</v>
      </c>
      <c r="Q41" s="19">
        <v>0</v>
      </c>
      <c r="R41" s="19">
        <v>0</v>
      </c>
      <c r="S41" s="19">
        <v>0</v>
      </c>
      <c r="T41" s="28">
        <f t="shared" si="132"/>
        <v>0</v>
      </c>
      <c r="U41" s="19">
        <v>0</v>
      </c>
      <c r="V41" s="19">
        <v>0</v>
      </c>
      <c r="W41" s="19">
        <v>0</v>
      </c>
      <c r="X41" s="19">
        <v>0</v>
      </c>
      <c r="Y41" s="18">
        <f t="shared" ref="Y41" si="224">AB41</f>
        <v>0</v>
      </c>
      <c r="Z41" s="19">
        <v>0</v>
      </c>
      <c r="AA41" s="19">
        <v>0</v>
      </c>
      <c r="AB41" s="19">
        <v>0</v>
      </c>
      <c r="AC41" s="19">
        <v>0</v>
      </c>
      <c r="AD41" s="18">
        <f t="shared" ref="AD41" si="225">AG41</f>
        <v>0</v>
      </c>
      <c r="AE41" s="19">
        <v>0</v>
      </c>
      <c r="AF41" s="19">
        <v>0</v>
      </c>
      <c r="AG41" s="19">
        <v>0</v>
      </c>
      <c r="AH41" s="19">
        <v>0</v>
      </c>
      <c r="AI41" s="18">
        <f t="shared" ref="AI41" si="226">AL41</f>
        <v>0</v>
      </c>
      <c r="AJ41" s="19">
        <v>0</v>
      </c>
      <c r="AK41" s="19">
        <v>0</v>
      </c>
      <c r="AL41" s="19">
        <v>0</v>
      </c>
      <c r="AM41" s="19">
        <v>0</v>
      </c>
      <c r="AN41" s="18">
        <f t="shared" ref="AN41" si="227">AQ41</f>
        <v>0</v>
      </c>
      <c r="AO41" s="19">
        <v>0</v>
      </c>
      <c r="AP41" s="19">
        <v>0</v>
      </c>
      <c r="AQ41" s="19">
        <v>0</v>
      </c>
      <c r="AR41" s="19">
        <v>0</v>
      </c>
      <c r="AS41" s="18">
        <f t="shared" ref="AS41" si="228">AV41</f>
        <v>0</v>
      </c>
      <c r="AT41" s="19">
        <v>0</v>
      </c>
      <c r="AU41" s="19">
        <v>0</v>
      </c>
      <c r="AV41" s="19">
        <v>0</v>
      </c>
      <c r="AW41" s="19">
        <v>0</v>
      </c>
      <c r="AX41" s="18">
        <f t="shared" ref="AX41" si="229">BA41</f>
        <v>0</v>
      </c>
      <c r="AY41" s="19">
        <v>0</v>
      </c>
      <c r="AZ41" s="19">
        <v>0</v>
      </c>
      <c r="BA41" s="19">
        <v>0</v>
      </c>
      <c r="BB41" s="19">
        <v>0</v>
      </c>
      <c r="BC41" s="18">
        <f t="shared" ref="BC41" si="230">BF41</f>
        <v>0</v>
      </c>
      <c r="BD41" s="19">
        <v>0</v>
      </c>
      <c r="BE41" s="19">
        <v>0</v>
      </c>
      <c r="BF41" s="19">
        <v>0</v>
      </c>
      <c r="BG41" s="19">
        <v>0</v>
      </c>
    </row>
    <row r="42" spans="1:59" ht="31.5" x14ac:dyDescent="0.25">
      <c r="A42" s="10" t="s">
        <v>97</v>
      </c>
      <c r="B42" s="38" t="s">
        <v>102</v>
      </c>
      <c r="C42" s="16" t="s">
        <v>21</v>
      </c>
      <c r="D42" s="16" t="s">
        <v>63</v>
      </c>
      <c r="E42" s="11">
        <f t="shared" ref="E42" si="231">J42+O42+T42+Y42+AD42+AI42+AN42+AS42+AX42+BC42</f>
        <v>13513.6</v>
      </c>
      <c r="F42" s="11">
        <f t="shared" ref="F42" si="232">K42+P42+U42+Z42+AE42+AJ42+AO42+AT42+AY42+BD42</f>
        <v>0</v>
      </c>
      <c r="G42" s="11">
        <f t="shared" ref="G42" si="233">L42+Q42+V42+AA42+AF42+AK42+AP42+AU42+AZ42+BE42</f>
        <v>0</v>
      </c>
      <c r="H42" s="11">
        <f t="shared" ref="H42" si="234">M42+R42+W42+AB42+AG42+AL42+AQ42+AV42+BA42+BF42</f>
        <v>13378.5</v>
      </c>
      <c r="I42" s="11">
        <f t="shared" ref="I42" si="235">N42+S42+X42+AC42+AH42+AM42+AR42+AW42+BB42+BG42</f>
        <v>135.1</v>
      </c>
      <c r="J42" s="29">
        <f t="shared" si="222"/>
        <v>0</v>
      </c>
      <c r="K42" s="19">
        <v>0</v>
      </c>
      <c r="L42" s="21">
        <v>0</v>
      </c>
      <c r="M42" s="26">
        <v>0</v>
      </c>
      <c r="N42" s="21">
        <v>0</v>
      </c>
      <c r="O42" s="28">
        <f t="shared" ref="O42:O44" si="236">SUM(Q42:S42)</f>
        <v>13513.6</v>
      </c>
      <c r="P42" s="19">
        <v>0</v>
      </c>
      <c r="Q42" s="21">
        <v>0</v>
      </c>
      <c r="R42" s="21">
        <f>16434-3055.5</f>
        <v>13378.5</v>
      </c>
      <c r="S42" s="21">
        <f>166-30.9</f>
        <v>135.1</v>
      </c>
      <c r="T42" s="28">
        <f t="shared" si="132"/>
        <v>0</v>
      </c>
      <c r="U42" s="19">
        <v>0</v>
      </c>
      <c r="V42" s="19">
        <v>0</v>
      </c>
      <c r="W42" s="19">
        <v>0</v>
      </c>
      <c r="X42" s="19">
        <v>0</v>
      </c>
      <c r="Y42" s="18">
        <f t="shared" ref="Y42" si="237">AB42</f>
        <v>0</v>
      </c>
      <c r="Z42" s="19">
        <v>0</v>
      </c>
      <c r="AA42" s="19">
        <v>0</v>
      </c>
      <c r="AB42" s="19">
        <v>0</v>
      </c>
      <c r="AC42" s="19">
        <v>0</v>
      </c>
      <c r="AD42" s="18">
        <f t="shared" ref="AD42" si="238">AG42</f>
        <v>0</v>
      </c>
      <c r="AE42" s="19">
        <v>0</v>
      </c>
      <c r="AF42" s="19">
        <v>0</v>
      </c>
      <c r="AG42" s="19">
        <v>0</v>
      </c>
      <c r="AH42" s="19">
        <v>0</v>
      </c>
      <c r="AI42" s="18">
        <f t="shared" ref="AI42" si="239">AL42</f>
        <v>0</v>
      </c>
      <c r="AJ42" s="19">
        <v>0</v>
      </c>
      <c r="AK42" s="19">
        <v>0</v>
      </c>
      <c r="AL42" s="19">
        <v>0</v>
      </c>
      <c r="AM42" s="19">
        <v>0</v>
      </c>
      <c r="AN42" s="18">
        <f t="shared" ref="AN42" si="240">AQ42</f>
        <v>0</v>
      </c>
      <c r="AO42" s="19">
        <v>0</v>
      </c>
      <c r="AP42" s="19">
        <v>0</v>
      </c>
      <c r="AQ42" s="19">
        <v>0</v>
      </c>
      <c r="AR42" s="19">
        <v>0</v>
      </c>
      <c r="AS42" s="18">
        <f t="shared" ref="AS42" si="241">AV42</f>
        <v>0</v>
      </c>
      <c r="AT42" s="19">
        <v>0</v>
      </c>
      <c r="AU42" s="19">
        <v>0</v>
      </c>
      <c r="AV42" s="19">
        <v>0</v>
      </c>
      <c r="AW42" s="19">
        <v>0</v>
      </c>
      <c r="AX42" s="18">
        <f t="shared" ref="AX42" si="242">BA42</f>
        <v>0</v>
      </c>
      <c r="AY42" s="19">
        <v>0</v>
      </c>
      <c r="AZ42" s="19">
        <v>0</v>
      </c>
      <c r="BA42" s="19">
        <v>0</v>
      </c>
      <c r="BB42" s="19">
        <v>0</v>
      </c>
      <c r="BC42" s="18">
        <f t="shared" ref="BC42" si="243">BF42</f>
        <v>0</v>
      </c>
      <c r="BD42" s="19">
        <v>0</v>
      </c>
      <c r="BE42" s="19">
        <v>0</v>
      </c>
      <c r="BF42" s="19">
        <v>0</v>
      </c>
      <c r="BG42" s="19">
        <v>0</v>
      </c>
    </row>
    <row r="43" spans="1:59" ht="47.25" x14ac:dyDescent="0.25">
      <c r="A43" s="10" t="s">
        <v>98</v>
      </c>
      <c r="B43" s="38" t="s">
        <v>110</v>
      </c>
      <c r="C43" s="16" t="s">
        <v>21</v>
      </c>
      <c r="D43" s="16" t="s">
        <v>63</v>
      </c>
      <c r="E43" s="11">
        <f t="shared" ref="E43" si="244">J43+O43+T43+Y43+AD43+AI43+AN43+AS43+AX43+BC43</f>
        <v>4023.5</v>
      </c>
      <c r="F43" s="11">
        <f t="shared" ref="F43" si="245">K43+P43+U43+Z43+AE43+AJ43+AO43+AT43+AY43+BD43</f>
        <v>0</v>
      </c>
      <c r="G43" s="11">
        <f t="shared" ref="G43" si="246">L43+Q43+V43+AA43+AF43+AK43+AP43+AU43+AZ43+BE43</f>
        <v>0</v>
      </c>
      <c r="H43" s="11">
        <f t="shared" ref="H43" si="247">M43+R43+W43+AB43+AG43+AL43+AQ43+AV43+BA43+BF43</f>
        <v>3983.2</v>
      </c>
      <c r="I43" s="11">
        <f t="shared" ref="I43" si="248">N43+S43+X43+AC43+AH43+AM43+AR43+AW43+BB43+BG43</f>
        <v>40.299999999999997</v>
      </c>
      <c r="J43" s="29">
        <f t="shared" si="222"/>
        <v>0</v>
      </c>
      <c r="K43" s="19">
        <v>0</v>
      </c>
      <c r="L43" s="21">
        <v>0</v>
      </c>
      <c r="M43" s="26">
        <v>0</v>
      </c>
      <c r="N43" s="21">
        <v>0</v>
      </c>
      <c r="O43" s="28">
        <f t="shared" si="236"/>
        <v>4023.5</v>
      </c>
      <c r="P43" s="19">
        <v>0</v>
      </c>
      <c r="Q43" s="21">
        <v>0</v>
      </c>
      <c r="R43" s="21">
        <v>3983.2</v>
      </c>
      <c r="S43" s="21">
        <v>40.299999999999997</v>
      </c>
      <c r="T43" s="28">
        <f t="shared" si="132"/>
        <v>0</v>
      </c>
      <c r="U43" s="19">
        <v>0</v>
      </c>
      <c r="V43" s="19">
        <v>0</v>
      </c>
      <c r="W43" s="19">
        <v>0</v>
      </c>
      <c r="X43" s="19">
        <v>0</v>
      </c>
      <c r="Y43" s="18">
        <f t="shared" ref="Y43" si="249">AB43</f>
        <v>0</v>
      </c>
      <c r="Z43" s="19">
        <v>0</v>
      </c>
      <c r="AA43" s="19">
        <v>0</v>
      </c>
      <c r="AB43" s="19">
        <v>0</v>
      </c>
      <c r="AC43" s="19">
        <v>0</v>
      </c>
      <c r="AD43" s="18">
        <f t="shared" ref="AD43" si="250">AG43</f>
        <v>0</v>
      </c>
      <c r="AE43" s="19">
        <v>0</v>
      </c>
      <c r="AF43" s="19">
        <v>0</v>
      </c>
      <c r="AG43" s="19">
        <v>0</v>
      </c>
      <c r="AH43" s="19">
        <v>0</v>
      </c>
      <c r="AI43" s="18">
        <f t="shared" ref="AI43" si="251">AL43</f>
        <v>0</v>
      </c>
      <c r="AJ43" s="19">
        <v>0</v>
      </c>
      <c r="AK43" s="19">
        <v>0</v>
      </c>
      <c r="AL43" s="19">
        <v>0</v>
      </c>
      <c r="AM43" s="19">
        <v>0</v>
      </c>
      <c r="AN43" s="18">
        <f t="shared" ref="AN43" si="252">AQ43</f>
        <v>0</v>
      </c>
      <c r="AO43" s="19">
        <v>0</v>
      </c>
      <c r="AP43" s="19">
        <v>0</v>
      </c>
      <c r="AQ43" s="19">
        <v>0</v>
      </c>
      <c r="AR43" s="19">
        <v>0</v>
      </c>
      <c r="AS43" s="18">
        <f t="shared" ref="AS43" si="253">AV43</f>
        <v>0</v>
      </c>
      <c r="AT43" s="19">
        <v>0</v>
      </c>
      <c r="AU43" s="19">
        <v>0</v>
      </c>
      <c r="AV43" s="19">
        <v>0</v>
      </c>
      <c r="AW43" s="19">
        <v>0</v>
      </c>
      <c r="AX43" s="18">
        <f t="shared" ref="AX43" si="254">BA43</f>
        <v>0</v>
      </c>
      <c r="AY43" s="19">
        <v>0</v>
      </c>
      <c r="AZ43" s="19">
        <v>0</v>
      </c>
      <c r="BA43" s="19">
        <v>0</v>
      </c>
      <c r="BB43" s="19">
        <v>0</v>
      </c>
      <c r="BC43" s="18">
        <f t="shared" ref="BC43" si="255">BF43</f>
        <v>0</v>
      </c>
      <c r="BD43" s="19">
        <v>0</v>
      </c>
      <c r="BE43" s="19">
        <v>0</v>
      </c>
      <c r="BF43" s="19">
        <v>0</v>
      </c>
      <c r="BG43" s="19">
        <v>0</v>
      </c>
    </row>
    <row r="44" spans="1:59" ht="47.25" x14ac:dyDescent="0.25">
      <c r="A44" s="10" t="s">
        <v>100</v>
      </c>
      <c r="B44" s="38" t="s">
        <v>106</v>
      </c>
      <c r="C44" s="16" t="s">
        <v>21</v>
      </c>
      <c r="D44" s="16" t="s">
        <v>63</v>
      </c>
      <c r="E44" s="11">
        <f t="shared" ref="E44" si="256">J44+O44+T44+Y44+AD44+AI44+AN44+AS44+AX44+BC44</f>
        <v>7325.8999999999987</v>
      </c>
      <c r="F44" s="11">
        <f t="shared" ref="F44" si="257">K44+P44+U44+Z44+AE44+AJ44+AO44+AT44+AY44+BD44</f>
        <v>0</v>
      </c>
      <c r="G44" s="11">
        <f t="shared" ref="G44" si="258">L44+Q44+V44+AA44+AF44+AK44+AP44+AU44+AZ44+BE44</f>
        <v>6889.9999999999991</v>
      </c>
      <c r="H44" s="11">
        <f t="shared" ref="H44" si="259">M44+R44+W44+AB44+AG44+AL44+AQ44+AV44+BA44+BF44</f>
        <v>362.7</v>
      </c>
      <c r="I44" s="11">
        <f t="shared" ref="I44" si="260">N44+S44+X44+AC44+AH44+AM44+AR44+AW44+BB44+BG44</f>
        <v>73.2</v>
      </c>
      <c r="J44" s="29">
        <f t="shared" si="222"/>
        <v>0</v>
      </c>
      <c r="K44" s="19">
        <v>0</v>
      </c>
      <c r="L44" s="21">
        <v>0</v>
      </c>
      <c r="M44" s="26">
        <v>0</v>
      </c>
      <c r="N44" s="21">
        <v>0</v>
      </c>
      <c r="O44" s="28">
        <f t="shared" si="236"/>
        <v>7325.8999999999987</v>
      </c>
      <c r="P44" s="19">
        <v>0</v>
      </c>
      <c r="Q44" s="21">
        <f>9366.8-2476.8</f>
        <v>6889.9999999999991</v>
      </c>
      <c r="R44" s="21">
        <f>493-130.3</f>
        <v>362.7</v>
      </c>
      <c r="S44" s="21">
        <f>99.7-26.5</f>
        <v>73.2</v>
      </c>
      <c r="T44" s="28">
        <f t="shared" si="132"/>
        <v>0</v>
      </c>
      <c r="U44" s="19">
        <v>0</v>
      </c>
      <c r="V44" s="19">
        <v>0</v>
      </c>
      <c r="W44" s="19">
        <v>0</v>
      </c>
      <c r="X44" s="19">
        <v>0</v>
      </c>
      <c r="Y44" s="18">
        <f t="shared" ref="Y44" si="261">AB44</f>
        <v>0</v>
      </c>
      <c r="Z44" s="19">
        <v>0</v>
      </c>
      <c r="AA44" s="19">
        <v>0</v>
      </c>
      <c r="AB44" s="19">
        <v>0</v>
      </c>
      <c r="AC44" s="19">
        <v>0</v>
      </c>
      <c r="AD44" s="18">
        <f t="shared" ref="AD44" si="262">AG44</f>
        <v>0</v>
      </c>
      <c r="AE44" s="19">
        <v>0</v>
      </c>
      <c r="AF44" s="19">
        <v>0</v>
      </c>
      <c r="AG44" s="19">
        <v>0</v>
      </c>
      <c r="AH44" s="19">
        <v>0</v>
      </c>
      <c r="AI44" s="18">
        <f t="shared" ref="AI44" si="263">AL44</f>
        <v>0</v>
      </c>
      <c r="AJ44" s="19">
        <v>0</v>
      </c>
      <c r="AK44" s="19">
        <v>0</v>
      </c>
      <c r="AL44" s="19">
        <v>0</v>
      </c>
      <c r="AM44" s="19">
        <v>0</v>
      </c>
      <c r="AN44" s="18">
        <f t="shared" ref="AN44" si="264">AQ44</f>
        <v>0</v>
      </c>
      <c r="AO44" s="19">
        <v>0</v>
      </c>
      <c r="AP44" s="19">
        <v>0</v>
      </c>
      <c r="AQ44" s="19">
        <v>0</v>
      </c>
      <c r="AR44" s="19">
        <v>0</v>
      </c>
      <c r="AS44" s="18">
        <f t="shared" ref="AS44" si="265">AV44</f>
        <v>0</v>
      </c>
      <c r="AT44" s="19">
        <v>0</v>
      </c>
      <c r="AU44" s="19">
        <v>0</v>
      </c>
      <c r="AV44" s="19">
        <v>0</v>
      </c>
      <c r="AW44" s="19">
        <v>0</v>
      </c>
      <c r="AX44" s="18">
        <f t="shared" ref="AX44" si="266">BA44</f>
        <v>0</v>
      </c>
      <c r="AY44" s="19">
        <v>0</v>
      </c>
      <c r="AZ44" s="19">
        <v>0</v>
      </c>
      <c r="BA44" s="19">
        <v>0</v>
      </c>
      <c r="BB44" s="19">
        <v>0</v>
      </c>
      <c r="BC44" s="18">
        <f t="shared" ref="BC44" si="267">BF44</f>
        <v>0</v>
      </c>
      <c r="BD44" s="19">
        <v>0</v>
      </c>
      <c r="BE44" s="19">
        <v>0</v>
      </c>
      <c r="BF44" s="19">
        <v>0</v>
      </c>
      <c r="BG44" s="19">
        <v>0</v>
      </c>
    </row>
    <row r="45" spans="1:59" ht="31.5" x14ac:dyDescent="0.25">
      <c r="A45" s="10" t="s">
        <v>101</v>
      </c>
      <c r="B45" s="38" t="s">
        <v>107</v>
      </c>
      <c r="C45" s="16" t="s">
        <v>21</v>
      </c>
      <c r="D45" s="16" t="s">
        <v>63</v>
      </c>
      <c r="E45" s="11">
        <f t="shared" ref="E45:E47" si="268">J45+O45+T45+Y45+AD45+AI45+AN45+AS45+AX45+BC45</f>
        <v>10611</v>
      </c>
      <c r="F45" s="11">
        <f t="shared" ref="F45:F47" si="269">K45+P45+U45+Z45+AE45+AJ45+AO45+AT45+AY45+BD45</f>
        <v>0</v>
      </c>
      <c r="G45" s="11">
        <f t="shared" ref="G45:G47" si="270">L45+Q45+V45+AA45+AF45+AK45+AP45+AU45+AZ45+BE45</f>
        <v>9979.7000000000007</v>
      </c>
      <c r="H45" s="11">
        <f t="shared" ref="H45:H47" si="271">M45+R45+W45+AB45+AG45+AL45+AQ45+AV45+BA45+BF45</f>
        <v>525.30000000000007</v>
      </c>
      <c r="I45" s="11">
        <f t="shared" ref="I45:I47" si="272">N45+S45+X45+AC45+AH45+AM45+AR45+AW45+BB45+BG45</f>
        <v>106</v>
      </c>
      <c r="J45" s="29">
        <f t="shared" ref="J45:J47" si="273">L45+M45+N45</f>
        <v>0</v>
      </c>
      <c r="K45" s="19">
        <v>0</v>
      </c>
      <c r="L45" s="21">
        <v>0</v>
      </c>
      <c r="M45" s="26">
        <v>0</v>
      </c>
      <c r="N45" s="21">
        <v>0</v>
      </c>
      <c r="O45" s="28">
        <f t="shared" ref="O45:O47" si="274">SUM(Q45:S45)</f>
        <v>10611</v>
      </c>
      <c r="P45" s="19">
        <v>0</v>
      </c>
      <c r="Q45" s="21">
        <f>10365.1-385.4</f>
        <v>9979.7000000000007</v>
      </c>
      <c r="R45" s="21">
        <f>545.6-20.3</f>
        <v>525.30000000000007</v>
      </c>
      <c r="S45" s="21">
        <f>107.3-1.3</f>
        <v>106</v>
      </c>
      <c r="T45" s="28">
        <f t="shared" si="132"/>
        <v>0</v>
      </c>
      <c r="U45" s="19">
        <v>0</v>
      </c>
      <c r="V45" s="19">
        <v>0</v>
      </c>
      <c r="W45" s="19">
        <v>0</v>
      </c>
      <c r="X45" s="19">
        <v>0</v>
      </c>
      <c r="Y45" s="18">
        <f t="shared" ref="Y45:Y47" si="275">AB45</f>
        <v>0</v>
      </c>
      <c r="Z45" s="19">
        <v>0</v>
      </c>
      <c r="AA45" s="19">
        <v>0</v>
      </c>
      <c r="AB45" s="19">
        <v>0</v>
      </c>
      <c r="AC45" s="19">
        <v>0</v>
      </c>
      <c r="AD45" s="18">
        <f t="shared" ref="AD45:AD47" si="276">AG45</f>
        <v>0</v>
      </c>
      <c r="AE45" s="19">
        <v>0</v>
      </c>
      <c r="AF45" s="19">
        <v>0</v>
      </c>
      <c r="AG45" s="19">
        <v>0</v>
      </c>
      <c r="AH45" s="19">
        <v>0</v>
      </c>
      <c r="AI45" s="18">
        <f t="shared" ref="AI45:AI47" si="277">AL45</f>
        <v>0</v>
      </c>
      <c r="AJ45" s="19">
        <v>0</v>
      </c>
      <c r="AK45" s="19">
        <v>0</v>
      </c>
      <c r="AL45" s="19">
        <v>0</v>
      </c>
      <c r="AM45" s="19">
        <v>0</v>
      </c>
      <c r="AN45" s="18">
        <f t="shared" ref="AN45:AN47" si="278">AQ45</f>
        <v>0</v>
      </c>
      <c r="AO45" s="19">
        <v>0</v>
      </c>
      <c r="AP45" s="19">
        <v>0</v>
      </c>
      <c r="AQ45" s="19">
        <v>0</v>
      </c>
      <c r="AR45" s="19">
        <v>0</v>
      </c>
      <c r="AS45" s="18">
        <f t="shared" ref="AS45:AS47" si="279">AV45</f>
        <v>0</v>
      </c>
      <c r="AT45" s="19">
        <v>0</v>
      </c>
      <c r="AU45" s="19">
        <v>0</v>
      </c>
      <c r="AV45" s="19">
        <v>0</v>
      </c>
      <c r="AW45" s="19">
        <v>0</v>
      </c>
      <c r="AX45" s="18">
        <f t="shared" ref="AX45:AX47" si="280">BA45</f>
        <v>0</v>
      </c>
      <c r="AY45" s="19">
        <v>0</v>
      </c>
      <c r="AZ45" s="19">
        <v>0</v>
      </c>
      <c r="BA45" s="19">
        <v>0</v>
      </c>
      <c r="BB45" s="19">
        <v>0</v>
      </c>
      <c r="BC45" s="18">
        <f t="shared" ref="BC45:BC47" si="281">BF45</f>
        <v>0</v>
      </c>
      <c r="BD45" s="19">
        <v>0</v>
      </c>
      <c r="BE45" s="19">
        <v>0</v>
      </c>
      <c r="BF45" s="19">
        <v>0</v>
      </c>
      <c r="BG45" s="19">
        <v>0</v>
      </c>
    </row>
    <row r="46" spans="1:59" ht="31.5" x14ac:dyDescent="0.25">
      <c r="A46" s="10" t="s">
        <v>103</v>
      </c>
      <c r="B46" s="38" t="s">
        <v>108</v>
      </c>
      <c r="C46" s="16" t="s">
        <v>21</v>
      </c>
      <c r="D46" s="16" t="s">
        <v>63</v>
      </c>
      <c r="E46" s="11">
        <f t="shared" si="268"/>
        <v>7547</v>
      </c>
      <c r="F46" s="11">
        <f t="shared" si="269"/>
        <v>0</v>
      </c>
      <c r="G46" s="11">
        <f t="shared" si="270"/>
        <v>7097.9</v>
      </c>
      <c r="H46" s="11">
        <f t="shared" si="271"/>
        <v>373.6</v>
      </c>
      <c r="I46" s="11">
        <f t="shared" si="272"/>
        <v>75.5</v>
      </c>
      <c r="J46" s="29">
        <f t="shared" si="273"/>
        <v>0</v>
      </c>
      <c r="K46" s="19">
        <v>0</v>
      </c>
      <c r="L46" s="21">
        <v>0</v>
      </c>
      <c r="M46" s="26">
        <v>0</v>
      </c>
      <c r="N46" s="21">
        <v>0</v>
      </c>
      <c r="O46" s="28">
        <f t="shared" si="274"/>
        <v>7547</v>
      </c>
      <c r="P46" s="19">
        <v>0</v>
      </c>
      <c r="Q46" s="21">
        <f>7611-513.1</f>
        <v>7097.9</v>
      </c>
      <c r="R46" s="21">
        <f>400.6-27</f>
        <v>373.6</v>
      </c>
      <c r="S46" s="21">
        <f>81-5.5</f>
        <v>75.5</v>
      </c>
      <c r="T46" s="28">
        <f t="shared" si="132"/>
        <v>0</v>
      </c>
      <c r="U46" s="19">
        <v>0</v>
      </c>
      <c r="V46" s="19">
        <v>0</v>
      </c>
      <c r="W46" s="19">
        <v>0</v>
      </c>
      <c r="X46" s="19">
        <v>0</v>
      </c>
      <c r="Y46" s="18">
        <f t="shared" si="275"/>
        <v>0</v>
      </c>
      <c r="Z46" s="19">
        <v>0</v>
      </c>
      <c r="AA46" s="19">
        <v>0</v>
      </c>
      <c r="AB46" s="19">
        <v>0</v>
      </c>
      <c r="AC46" s="19">
        <v>0</v>
      </c>
      <c r="AD46" s="18">
        <f t="shared" si="276"/>
        <v>0</v>
      </c>
      <c r="AE46" s="19">
        <v>0</v>
      </c>
      <c r="AF46" s="19">
        <v>0</v>
      </c>
      <c r="AG46" s="19">
        <v>0</v>
      </c>
      <c r="AH46" s="19">
        <v>0</v>
      </c>
      <c r="AI46" s="18">
        <f t="shared" si="277"/>
        <v>0</v>
      </c>
      <c r="AJ46" s="19">
        <v>0</v>
      </c>
      <c r="AK46" s="19">
        <v>0</v>
      </c>
      <c r="AL46" s="19">
        <v>0</v>
      </c>
      <c r="AM46" s="19">
        <v>0</v>
      </c>
      <c r="AN46" s="18">
        <f t="shared" si="278"/>
        <v>0</v>
      </c>
      <c r="AO46" s="19">
        <v>0</v>
      </c>
      <c r="AP46" s="19">
        <v>0</v>
      </c>
      <c r="AQ46" s="19">
        <v>0</v>
      </c>
      <c r="AR46" s="19">
        <v>0</v>
      </c>
      <c r="AS46" s="18">
        <f t="shared" si="279"/>
        <v>0</v>
      </c>
      <c r="AT46" s="19">
        <v>0</v>
      </c>
      <c r="AU46" s="19">
        <v>0</v>
      </c>
      <c r="AV46" s="19">
        <v>0</v>
      </c>
      <c r="AW46" s="19">
        <v>0</v>
      </c>
      <c r="AX46" s="18">
        <f t="shared" si="280"/>
        <v>0</v>
      </c>
      <c r="AY46" s="19">
        <v>0</v>
      </c>
      <c r="AZ46" s="19">
        <v>0</v>
      </c>
      <c r="BA46" s="19">
        <v>0</v>
      </c>
      <c r="BB46" s="19">
        <v>0</v>
      </c>
      <c r="BC46" s="18">
        <f t="shared" si="281"/>
        <v>0</v>
      </c>
      <c r="BD46" s="19">
        <v>0</v>
      </c>
      <c r="BE46" s="19">
        <v>0</v>
      </c>
      <c r="BF46" s="19">
        <v>0</v>
      </c>
      <c r="BG46" s="19">
        <v>0</v>
      </c>
    </row>
    <row r="47" spans="1:59" ht="31.5" x14ac:dyDescent="0.25">
      <c r="A47" s="10" t="s">
        <v>104</v>
      </c>
      <c r="B47" s="38" t="s">
        <v>111</v>
      </c>
      <c r="C47" s="16" t="s">
        <v>21</v>
      </c>
      <c r="D47" s="16" t="s">
        <v>63</v>
      </c>
      <c r="E47" s="11">
        <f t="shared" si="268"/>
        <v>1132.4000000000001</v>
      </c>
      <c r="F47" s="11">
        <f t="shared" si="269"/>
        <v>0</v>
      </c>
      <c r="G47" s="11">
        <f t="shared" si="270"/>
        <v>1064.9000000000001</v>
      </c>
      <c r="H47" s="11">
        <f t="shared" si="271"/>
        <v>56.1</v>
      </c>
      <c r="I47" s="11">
        <f t="shared" si="272"/>
        <v>11.4</v>
      </c>
      <c r="J47" s="29">
        <f t="shared" si="273"/>
        <v>0</v>
      </c>
      <c r="K47" s="19">
        <v>0</v>
      </c>
      <c r="L47" s="21">
        <v>0</v>
      </c>
      <c r="M47" s="26">
        <v>0</v>
      </c>
      <c r="N47" s="21">
        <v>0</v>
      </c>
      <c r="O47" s="28">
        <f t="shared" si="274"/>
        <v>1132.4000000000001</v>
      </c>
      <c r="P47" s="19">
        <v>0</v>
      </c>
      <c r="Q47" s="21">
        <v>1064.9000000000001</v>
      </c>
      <c r="R47" s="21">
        <v>56.1</v>
      </c>
      <c r="S47" s="21">
        <v>11.4</v>
      </c>
      <c r="T47" s="28">
        <f t="shared" si="132"/>
        <v>0</v>
      </c>
      <c r="U47" s="19">
        <v>0</v>
      </c>
      <c r="V47" s="19">
        <v>0</v>
      </c>
      <c r="W47" s="19">
        <v>0</v>
      </c>
      <c r="X47" s="19">
        <v>0</v>
      </c>
      <c r="Y47" s="18">
        <f t="shared" si="275"/>
        <v>0</v>
      </c>
      <c r="Z47" s="19">
        <v>0</v>
      </c>
      <c r="AA47" s="19">
        <v>0</v>
      </c>
      <c r="AB47" s="19">
        <v>0</v>
      </c>
      <c r="AC47" s="19">
        <v>0</v>
      </c>
      <c r="AD47" s="18">
        <f t="shared" si="276"/>
        <v>0</v>
      </c>
      <c r="AE47" s="19">
        <v>0</v>
      </c>
      <c r="AF47" s="19">
        <v>0</v>
      </c>
      <c r="AG47" s="19">
        <v>0</v>
      </c>
      <c r="AH47" s="19">
        <v>0</v>
      </c>
      <c r="AI47" s="18">
        <f t="shared" si="277"/>
        <v>0</v>
      </c>
      <c r="AJ47" s="19">
        <v>0</v>
      </c>
      <c r="AK47" s="19">
        <v>0</v>
      </c>
      <c r="AL47" s="19">
        <v>0</v>
      </c>
      <c r="AM47" s="19">
        <v>0</v>
      </c>
      <c r="AN47" s="18">
        <f t="shared" si="278"/>
        <v>0</v>
      </c>
      <c r="AO47" s="19">
        <v>0</v>
      </c>
      <c r="AP47" s="19">
        <v>0</v>
      </c>
      <c r="AQ47" s="19">
        <v>0</v>
      </c>
      <c r="AR47" s="19">
        <v>0</v>
      </c>
      <c r="AS47" s="18">
        <f t="shared" si="279"/>
        <v>0</v>
      </c>
      <c r="AT47" s="19">
        <v>0</v>
      </c>
      <c r="AU47" s="19">
        <v>0</v>
      </c>
      <c r="AV47" s="19">
        <v>0</v>
      </c>
      <c r="AW47" s="19">
        <v>0</v>
      </c>
      <c r="AX47" s="18">
        <f t="shared" si="280"/>
        <v>0</v>
      </c>
      <c r="AY47" s="19">
        <v>0</v>
      </c>
      <c r="AZ47" s="19">
        <v>0</v>
      </c>
      <c r="BA47" s="19">
        <v>0</v>
      </c>
      <c r="BB47" s="19">
        <v>0</v>
      </c>
      <c r="BC47" s="18">
        <f t="shared" si="281"/>
        <v>0</v>
      </c>
      <c r="BD47" s="19">
        <v>0</v>
      </c>
      <c r="BE47" s="19">
        <v>0</v>
      </c>
      <c r="BF47" s="19">
        <v>0</v>
      </c>
      <c r="BG47" s="19">
        <v>0</v>
      </c>
    </row>
    <row r="48" spans="1:59" ht="31.5" x14ac:dyDescent="0.25">
      <c r="A48" s="10" t="s">
        <v>118</v>
      </c>
      <c r="B48" s="38" t="s">
        <v>112</v>
      </c>
      <c r="C48" s="16" t="s">
        <v>21</v>
      </c>
      <c r="D48" s="16" t="s">
        <v>63</v>
      </c>
      <c r="E48" s="11">
        <f t="shared" ref="E48" si="282">J48+O48+T48+Y48+AD48+AI48+AN48+AS48+AX48+BC48</f>
        <v>1530.2</v>
      </c>
      <c r="F48" s="11">
        <f t="shared" ref="F48" si="283">K48+P48+U48+Z48+AE48+AJ48+AO48+AT48+AY48+BD48</f>
        <v>0</v>
      </c>
      <c r="G48" s="11">
        <f t="shared" ref="G48" si="284">L48+Q48+V48+AA48+AF48+AK48+AP48+AU48+AZ48+BE48</f>
        <v>1439</v>
      </c>
      <c r="H48" s="11">
        <f t="shared" ref="H48" si="285">M48+R48+W48+AB48+AG48+AL48+AQ48+AV48+BA48+BF48</f>
        <v>75.8</v>
      </c>
      <c r="I48" s="11">
        <f t="shared" ref="I48" si="286">N48+S48+X48+AC48+AH48+AM48+AR48+AW48+BB48+BG48</f>
        <v>15.4</v>
      </c>
      <c r="J48" s="29">
        <f t="shared" ref="J48" si="287">L48+M48+N48</f>
        <v>0</v>
      </c>
      <c r="K48" s="19">
        <v>0</v>
      </c>
      <c r="L48" s="21">
        <v>0</v>
      </c>
      <c r="M48" s="26">
        <v>0</v>
      </c>
      <c r="N48" s="21">
        <v>0</v>
      </c>
      <c r="O48" s="28">
        <f t="shared" ref="O48" si="288">SUM(Q48:S48)</f>
        <v>1530.2</v>
      </c>
      <c r="P48" s="19">
        <v>0</v>
      </c>
      <c r="Q48" s="21">
        <v>1439</v>
      </c>
      <c r="R48" s="21">
        <v>75.8</v>
      </c>
      <c r="S48" s="21">
        <v>15.4</v>
      </c>
      <c r="T48" s="28">
        <f t="shared" si="132"/>
        <v>0</v>
      </c>
      <c r="U48" s="19">
        <v>0</v>
      </c>
      <c r="V48" s="19">
        <v>0</v>
      </c>
      <c r="W48" s="19">
        <v>0</v>
      </c>
      <c r="X48" s="19">
        <v>0</v>
      </c>
      <c r="Y48" s="18">
        <f t="shared" ref="Y48" si="289">AB48</f>
        <v>0</v>
      </c>
      <c r="Z48" s="19">
        <v>0</v>
      </c>
      <c r="AA48" s="19">
        <v>0</v>
      </c>
      <c r="AB48" s="19">
        <v>0</v>
      </c>
      <c r="AC48" s="19">
        <v>0</v>
      </c>
      <c r="AD48" s="18">
        <f t="shared" ref="AD48" si="290">AG48</f>
        <v>0</v>
      </c>
      <c r="AE48" s="19">
        <v>0</v>
      </c>
      <c r="AF48" s="19">
        <v>0</v>
      </c>
      <c r="AG48" s="19">
        <v>0</v>
      </c>
      <c r="AH48" s="19">
        <v>0</v>
      </c>
      <c r="AI48" s="18">
        <f t="shared" ref="AI48" si="291">AL48</f>
        <v>0</v>
      </c>
      <c r="AJ48" s="19">
        <v>0</v>
      </c>
      <c r="AK48" s="19">
        <v>0</v>
      </c>
      <c r="AL48" s="19">
        <v>0</v>
      </c>
      <c r="AM48" s="19">
        <v>0</v>
      </c>
      <c r="AN48" s="18">
        <f t="shared" ref="AN48" si="292">AQ48</f>
        <v>0</v>
      </c>
      <c r="AO48" s="19">
        <v>0</v>
      </c>
      <c r="AP48" s="19">
        <v>0</v>
      </c>
      <c r="AQ48" s="19">
        <v>0</v>
      </c>
      <c r="AR48" s="19">
        <v>0</v>
      </c>
      <c r="AS48" s="18">
        <f t="shared" ref="AS48" si="293">AV48</f>
        <v>0</v>
      </c>
      <c r="AT48" s="19">
        <v>0</v>
      </c>
      <c r="AU48" s="19">
        <v>0</v>
      </c>
      <c r="AV48" s="19">
        <v>0</v>
      </c>
      <c r="AW48" s="19">
        <v>0</v>
      </c>
      <c r="AX48" s="18">
        <f t="shared" ref="AX48" si="294">BA48</f>
        <v>0</v>
      </c>
      <c r="AY48" s="19">
        <v>0</v>
      </c>
      <c r="AZ48" s="19">
        <v>0</v>
      </c>
      <c r="BA48" s="19">
        <v>0</v>
      </c>
      <c r="BB48" s="19">
        <v>0</v>
      </c>
      <c r="BC48" s="18">
        <f t="shared" ref="BC48" si="295">BF48</f>
        <v>0</v>
      </c>
      <c r="BD48" s="19">
        <v>0</v>
      </c>
      <c r="BE48" s="19">
        <v>0</v>
      </c>
      <c r="BF48" s="19">
        <v>0</v>
      </c>
      <c r="BG48" s="19">
        <v>0</v>
      </c>
    </row>
    <row r="49" spans="1:59" ht="31.5" x14ac:dyDescent="0.25">
      <c r="A49" s="10" t="s">
        <v>119</v>
      </c>
      <c r="B49" s="38" t="s">
        <v>113</v>
      </c>
      <c r="C49" s="16" t="s">
        <v>21</v>
      </c>
      <c r="D49" s="16" t="s">
        <v>63</v>
      </c>
      <c r="E49" s="11">
        <f t="shared" ref="E49" si="296">J49+O49+T49+Y49+AD49+AI49+AN49+AS49+AX49+BC49</f>
        <v>716.8</v>
      </c>
      <c r="F49" s="11">
        <f t="shared" ref="F49" si="297">K49+P49+U49+Z49+AE49+AJ49+AO49+AT49+AY49+BD49</f>
        <v>0</v>
      </c>
      <c r="G49" s="11">
        <f t="shared" ref="G49" si="298">L49+Q49+V49+AA49+AF49+AK49+AP49+AU49+AZ49+BE49</f>
        <v>674.1</v>
      </c>
      <c r="H49" s="11">
        <f t="shared" ref="H49" si="299">M49+R49+W49+AB49+AG49+AL49+AQ49+AV49+BA49+BF49</f>
        <v>35.4</v>
      </c>
      <c r="I49" s="11">
        <f t="shared" ref="I49" si="300">N49+S49+X49+AC49+AH49+AM49+AR49+AW49+BB49+BG49</f>
        <v>7.3</v>
      </c>
      <c r="J49" s="29">
        <f t="shared" ref="J49" si="301">L49+M49+N49</f>
        <v>0</v>
      </c>
      <c r="K49" s="19">
        <v>0</v>
      </c>
      <c r="L49" s="21">
        <v>0</v>
      </c>
      <c r="M49" s="26">
        <v>0</v>
      </c>
      <c r="N49" s="21">
        <v>0</v>
      </c>
      <c r="O49" s="28">
        <f t="shared" ref="O49" si="302">SUM(Q49:S49)</f>
        <v>716.8</v>
      </c>
      <c r="P49" s="19">
        <v>0</v>
      </c>
      <c r="Q49" s="21">
        <v>674.1</v>
      </c>
      <c r="R49" s="21">
        <v>35.4</v>
      </c>
      <c r="S49" s="21">
        <v>7.3</v>
      </c>
      <c r="T49" s="28">
        <f t="shared" si="132"/>
        <v>0</v>
      </c>
      <c r="U49" s="19">
        <v>0</v>
      </c>
      <c r="V49" s="19">
        <v>0</v>
      </c>
      <c r="W49" s="19">
        <v>0</v>
      </c>
      <c r="X49" s="19">
        <v>0</v>
      </c>
      <c r="Y49" s="18">
        <f t="shared" ref="Y49" si="303">AB49</f>
        <v>0</v>
      </c>
      <c r="Z49" s="19">
        <v>0</v>
      </c>
      <c r="AA49" s="19">
        <v>0</v>
      </c>
      <c r="AB49" s="19">
        <v>0</v>
      </c>
      <c r="AC49" s="19">
        <v>0</v>
      </c>
      <c r="AD49" s="18">
        <f t="shared" ref="AD49" si="304">AG49</f>
        <v>0</v>
      </c>
      <c r="AE49" s="19">
        <v>0</v>
      </c>
      <c r="AF49" s="19">
        <v>0</v>
      </c>
      <c r="AG49" s="19">
        <v>0</v>
      </c>
      <c r="AH49" s="19">
        <v>0</v>
      </c>
      <c r="AI49" s="18">
        <f t="shared" ref="AI49" si="305">AL49</f>
        <v>0</v>
      </c>
      <c r="AJ49" s="19">
        <v>0</v>
      </c>
      <c r="AK49" s="19">
        <v>0</v>
      </c>
      <c r="AL49" s="19">
        <v>0</v>
      </c>
      <c r="AM49" s="19">
        <v>0</v>
      </c>
      <c r="AN49" s="18">
        <f t="shared" ref="AN49" si="306">AQ49</f>
        <v>0</v>
      </c>
      <c r="AO49" s="19">
        <v>0</v>
      </c>
      <c r="AP49" s="19">
        <v>0</v>
      </c>
      <c r="AQ49" s="19">
        <v>0</v>
      </c>
      <c r="AR49" s="19">
        <v>0</v>
      </c>
      <c r="AS49" s="18">
        <f t="shared" ref="AS49" si="307">AV49</f>
        <v>0</v>
      </c>
      <c r="AT49" s="19">
        <v>0</v>
      </c>
      <c r="AU49" s="19">
        <v>0</v>
      </c>
      <c r="AV49" s="19">
        <v>0</v>
      </c>
      <c r="AW49" s="19">
        <v>0</v>
      </c>
      <c r="AX49" s="18">
        <f t="shared" ref="AX49" si="308">BA49</f>
        <v>0</v>
      </c>
      <c r="AY49" s="19">
        <v>0</v>
      </c>
      <c r="AZ49" s="19">
        <v>0</v>
      </c>
      <c r="BA49" s="19">
        <v>0</v>
      </c>
      <c r="BB49" s="19">
        <v>0</v>
      </c>
      <c r="BC49" s="18">
        <f t="shared" ref="BC49" si="309">BF49</f>
        <v>0</v>
      </c>
      <c r="BD49" s="19">
        <v>0</v>
      </c>
      <c r="BE49" s="19">
        <v>0</v>
      </c>
      <c r="BF49" s="19">
        <v>0</v>
      </c>
      <c r="BG49" s="19">
        <v>0</v>
      </c>
    </row>
    <row r="50" spans="1:59" ht="31.5" x14ac:dyDescent="0.25">
      <c r="A50" s="10" t="s">
        <v>120</v>
      </c>
      <c r="B50" s="38" t="s">
        <v>114</v>
      </c>
      <c r="C50" s="16" t="s">
        <v>21</v>
      </c>
      <c r="D50" s="16" t="s">
        <v>63</v>
      </c>
      <c r="E50" s="11">
        <f t="shared" ref="E50" si="310">J50+O50+T50+Y50+AD50+AI50+AN50+AS50+AX50+BC50</f>
        <v>850.6</v>
      </c>
      <c r="F50" s="11">
        <f t="shared" ref="F50" si="311">K50+P50+U50+Z50+AE50+AJ50+AO50+AT50+AY50+BD50</f>
        <v>0</v>
      </c>
      <c r="G50" s="11">
        <f t="shared" ref="G50" si="312">L50+Q50+V50+AA50+AF50+AK50+AP50+AU50+AZ50+BE50</f>
        <v>799.8</v>
      </c>
      <c r="H50" s="11">
        <f t="shared" ref="H50" si="313">M50+R50+W50+AB50+AG50+AL50+AQ50+AV50+BA50+BF50</f>
        <v>42.1</v>
      </c>
      <c r="I50" s="11">
        <f t="shared" ref="I50" si="314">N50+S50+X50+AC50+AH50+AM50+AR50+AW50+BB50+BG50</f>
        <v>8.6999999999999993</v>
      </c>
      <c r="J50" s="29">
        <f t="shared" ref="J50" si="315">L50+M50+N50</f>
        <v>0</v>
      </c>
      <c r="K50" s="19">
        <v>0</v>
      </c>
      <c r="L50" s="21">
        <v>0</v>
      </c>
      <c r="M50" s="26">
        <v>0</v>
      </c>
      <c r="N50" s="21">
        <v>0</v>
      </c>
      <c r="O50" s="28">
        <f t="shared" ref="O50" si="316">SUM(Q50:S50)</f>
        <v>850.6</v>
      </c>
      <c r="P50" s="19">
        <v>0</v>
      </c>
      <c r="Q50" s="21">
        <v>799.8</v>
      </c>
      <c r="R50" s="21">
        <v>42.1</v>
      </c>
      <c r="S50" s="21">
        <v>8.6999999999999993</v>
      </c>
      <c r="T50" s="28">
        <f t="shared" si="132"/>
        <v>0</v>
      </c>
      <c r="U50" s="19">
        <v>0</v>
      </c>
      <c r="V50" s="19">
        <v>0</v>
      </c>
      <c r="W50" s="19">
        <v>0</v>
      </c>
      <c r="X50" s="19">
        <v>0</v>
      </c>
      <c r="Y50" s="18">
        <f t="shared" ref="Y50" si="317">AB50</f>
        <v>0</v>
      </c>
      <c r="Z50" s="19">
        <v>0</v>
      </c>
      <c r="AA50" s="19">
        <v>0</v>
      </c>
      <c r="AB50" s="19">
        <v>0</v>
      </c>
      <c r="AC50" s="19">
        <v>0</v>
      </c>
      <c r="AD50" s="18">
        <f t="shared" ref="AD50" si="318">AG50</f>
        <v>0</v>
      </c>
      <c r="AE50" s="19">
        <v>0</v>
      </c>
      <c r="AF50" s="19">
        <v>0</v>
      </c>
      <c r="AG50" s="19">
        <v>0</v>
      </c>
      <c r="AH50" s="19">
        <v>0</v>
      </c>
      <c r="AI50" s="18">
        <f t="shared" ref="AI50" si="319">AL50</f>
        <v>0</v>
      </c>
      <c r="AJ50" s="19">
        <v>0</v>
      </c>
      <c r="AK50" s="19">
        <v>0</v>
      </c>
      <c r="AL50" s="19">
        <v>0</v>
      </c>
      <c r="AM50" s="19">
        <v>0</v>
      </c>
      <c r="AN50" s="18">
        <f t="shared" ref="AN50" si="320">AQ50</f>
        <v>0</v>
      </c>
      <c r="AO50" s="19">
        <v>0</v>
      </c>
      <c r="AP50" s="19">
        <v>0</v>
      </c>
      <c r="AQ50" s="19">
        <v>0</v>
      </c>
      <c r="AR50" s="19">
        <v>0</v>
      </c>
      <c r="AS50" s="18">
        <f t="shared" ref="AS50" si="321">AV50</f>
        <v>0</v>
      </c>
      <c r="AT50" s="19">
        <v>0</v>
      </c>
      <c r="AU50" s="19">
        <v>0</v>
      </c>
      <c r="AV50" s="19">
        <v>0</v>
      </c>
      <c r="AW50" s="19">
        <v>0</v>
      </c>
      <c r="AX50" s="18">
        <f t="shared" ref="AX50" si="322">BA50</f>
        <v>0</v>
      </c>
      <c r="AY50" s="19">
        <v>0</v>
      </c>
      <c r="AZ50" s="19">
        <v>0</v>
      </c>
      <c r="BA50" s="19">
        <v>0</v>
      </c>
      <c r="BB50" s="19">
        <v>0</v>
      </c>
      <c r="BC50" s="18">
        <f t="shared" ref="BC50" si="323">BF50</f>
        <v>0</v>
      </c>
      <c r="BD50" s="19">
        <v>0</v>
      </c>
      <c r="BE50" s="19">
        <v>0</v>
      </c>
      <c r="BF50" s="19">
        <v>0</v>
      </c>
      <c r="BG50" s="19">
        <v>0</v>
      </c>
    </row>
    <row r="51" spans="1:59" ht="31.5" x14ac:dyDescent="0.25">
      <c r="A51" s="10" t="s">
        <v>121</v>
      </c>
      <c r="B51" s="38" t="s">
        <v>115</v>
      </c>
      <c r="C51" s="16" t="s">
        <v>21</v>
      </c>
      <c r="D51" s="16" t="s">
        <v>63</v>
      </c>
      <c r="E51" s="11">
        <f t="shared" ref="E51" si="324">J51+O51+T51+Y51+AD51+AI51+AN51+AS51+AX51+BC51</f>
        <v>771.40000000000009</v>
      </c>
      <c r="F51" s="11">
        <f t="shared" ref="F51" si="325">K51+P51+U51+Z51+AE51+AJ51+AO51+AT51+AY51+BD51</f>
        <v>0</v>
      </c>
      <c r="G51" s="11">
        <f t="shared" ref="G51" si="326">L51+Q51+V51+AA51+AF51+AK51+AP51+AU51+AZ51+BE51</f>
        <v>725.5</v>
      </c>
      <c r="H51" s="11">
        <f t="shared" ref="H51" si="327">M51+R51+W51+AB51+AG51+AL51+AQ51+AV51+BA51+BF51</f>
        <v>38.200000000000003</v>
      </c>
      <c r="I51" s="11">
        <f t="shared" ref="I51" si="328">N51+S51+X51+AC51+AH51+AM51+AR51+AW51+BB51+BG51</f>
        <v>7.7</v>
      </c>
      <c r="J51" s="29">
        <f t="shared" ref="J51" si="329">L51+M51+N51</f>
        <v>0</v>
      </c>
      <c r="K51" s="19">
        <v>0</v>
      </c>
      <c r="L51" s="21">
        <v>0</v>
      </c>
      <c r="M51" s="26">
        <v>0</v>
      </c>
      <c r="N51" s="21">
        <v>0</v>
      </c>
      <c r="O51" s="28">
        <f t="shared" ref="O51" si="330">SUM(Q51:S51)</f>
        <v>771.40000000000009</v>
      </c>
      <c r="P51" s="19">
        <v>0</v>
      </c>
      <c r="Q51" s="21">
        <v>725.5</v>
      </c>
      <c r="R51" s="21">
        <v>38.200000000000003</v>
      </c>
      <c r="S51" s="21">
        <v>7.7</v>
      </c>
      <c r="T51" s="28">
        <f t="shared" si="132"/>
        <v>0</v>
      </c>
      <c r="U51" s="19">
        <v>0</v>
      </c>
      <c r="V51" s="19">
        <v>0</v>
      </c>
      <c r="W51" s="19">
        <v>0</v>
      </c>
      <c r="X51" s="19">
        <v>0</v>
      </c>
      <c r="Y51" s="18">
        <f t="shared" ref="Y51" si="331">AB51</f>
        <v>0</v>
      </c>
      <c r="Z51" s="19">
        <v>0</v>
      </c>
      <c r="AA51" s="19">
        <v>0</v>
      </c>
      <c r="AB51" s="19">
        <v>0</v>
      </c>
      <c r="AC51" s="19">
        <v>0</v>
      </c>
      <c r="AD51" s="18">
        <f t="shared" ref="AD51" si="332">AG51</f>
        <v>0</v>
      </c>
      <c r="AE51" s="19">
        <v>0</v>
      </c>
      <c r="AF51" s="19">
        <v>0</v>
      </c>
      <c r="AG51" s="19">
        <v>0</v>
      </c>
      <c r="AH51" s="19">
        <v>0</v>
      </c>
      <c r="AI51" s="18">
        <f t="shared" ref="AI51" si="333">AL51</f>
        <v>0</v>
      </c>
      <c r="AJ51" s="19">
        <v>0</v>
      </c>
      <c r="AK51" s="19">
        <v>0</v>
      </c>
      <c r="AL51" s="19">
        <v>0</v>
      </c>
      <c r="AM51" s="19">
        <v>0</v>
      </c>
      <c r="AN51" s="18">
        <f t="shared" ref="AN51" si="334">AQ51</f>
        <v>0</v>
      </c>
      <c r="AO51" s="19">
        <v>0</v>
      </c>
      <c r="AP51" s="19">
        <v>0</v>
      </c>
      <c r="AQ51" s="19">
        <v>0</v>
      </c>
      <c r="AR51" s="19">
        <v>0</v>
      </c>
      <c r="AS51" s="18">
        <f t="shared" ref="AS51" si="335">AV51</f>
        <v>0</v>
      </c>
      <c r="AT51" s="19">
        <v>0</v>
      </c>
      <c r="AU51" s="19">
        <v>0</v>
      </c>
      <c r="AV51" s="19">
        <v>0</v>
      </c>
      <c r="AW51" s="19">
        <v>0</v>
      </c>
      <c r="AX51" s="18">
        <f t="shared" ref="AX51" si="336">BA51</f>
        <v>0</v>
      </c>
      <c r="AY51" s="19">
        <v>0</v>
      </c>
      <c r="AZ51" s="19">
        <v>0</v>
      </c>
      <c r="BA51" s="19">
        <v>0</v>
      </c>
      <c r="BB51" s="19">
        <v>0</v>
      </c>
      <c r="BC51" s="18">
        <f t="shared" ref="BC51" si="337">BF51</f>
        <v>0</v>
      </c>
      <c r="BD51" s="19">
        <v>0</v>
      </c>
      <c r="BE51" s="19">
        <v>0</v>
      </c>
      <c r="BF51" s="19">
        <v>0</v>
      </c>
      <c r="BG51" s="19">
        <v>0</v>
      </c>
    </row>
    <row r="52" spans="1:59" ht="31.5" x14ac:dyDescent="0.25">
      <c r="A52" s="10" t="s">
        <v>122</v>
      </c>
      <c r="B52" s="38" t="s">
        <v>116</v>
      </c>
      <c r="C52" s="16" t="s">
        <v>21</v>
      </c>
      <c r="D52" s="16" t="s">
        <v>63</v>
      </c>
      <c r="E52" s="11">
        <f t="shared" ref="E52" si="338">J52+O52+T52+Y52+AD52+AI52+AN52+AS52+AX52+BC52</f>
        <v>658.8</v>
      </c>
      <c r="F52" s="11">
        <f t="shared" ref="F52" si="339">K52+P52+U52+Z52+AE52+AJ52+AO52+AT52+AY52+BD52</f>
        <v>0</v>
      </c>
      <c r="G52" s="11">
        <f t="shared" ref="G52" si="340">L52+Q52+V52+AA52+AF52+AK52+AP52+AU52+AZ52+BE52</f>
        <v>619.5</v>
      </c>
      <c r="H52" s="11">
        <f t="shared" ref="H52" si="341">M52+R52+W52+AB52+AG52+AL52+AQ52+AV52+BA52+BF52</f>
        <v>32.4</v>
      </c>
      <c r="I52" s="11">
        <f t="shared" ref="I52" si="342">N52+S52+X52+AC52+AH52+AM52+AR52+AW52+BB52+BG52</f>
        <v>6.9</v>
      </c>
      <c r="J52" s="29">
        <f t="shared" ref="J52" si="343">L52+M52+N52</f>
        <v>0</v>
      </c>
      <c r="K52" s="19">
        <v>0</v>
      </c>
      <c r="L52" s="21">
        <v>0</v>
      </c>
      <c r="M52" s="26">
        <v>0</v>
      </c>
      <c r="N52" s="21">
        <v>0</v>
      </c>
      <c r="O52" s="28">
        <f t="shared" ref="O52" si="344">SUM(Q52:S52)</f>
        <v>658.8</v>
      </c>
      <c r="P52" s="19">
        <v>0</v>
      </c>
      <c r="Q52" s="21">
        <v>619.5</v>
      </c>
      <c r="R52" s="21">
        <v>32.4</v>
      </c>
      <c r="S52" s="21">
        <v>6.9</v>
      </c>
      <c r="T52" s="28">
        <f t="shared" si="132"/>
        <v>0</v>
      </c>
      <c r="U52" s="19">
        <v>0</v>
      </c>
      <c r="V52" s="19">
        <v>0</v>
      </c>
      <c r="W52" s="19">
        <v>0</v>
      </c>
      <c r="X52" s="19">
        <v>0</v>
      </c>
      <c r="Y52" s="18">
        <f t="shared" ref="Y52" si="345">AB52</f>
        <v>0</v>
      </c>
      <c r="Z52" s="19">
        <v>0</v>
      </c>
      <c r="AA52" s="19">
        <v>0</v>
      </c>
      <c r="AB52" s="19">
        <v>0</v>
      </c>
      <c r="AC52" s="19">
        <v>0</v>
      </c>
      <c r="AD52" s="18">
        <f t="shared" ref="AD52" si="346">AG52</f>
        <v>0</v>
      </c>
      <c r="AE52" s="19">
        <v>0</v>
      </c>
      <c r="AF52" s="19">
        <v>0</v>
      </c>
      <c r="AG52" s="19">
        <v>0</v>
      </c>
      <c r="AH52" s="19">
        <v>0</v>
      </c>
      <c r="AI52" s="18">
        <f t="shared" ref="AI52" si="347">AL52</f>
        <v>0</v>
      </c>
      <c r="AJ52" s="19">
        <v>0</v>
      </c>
      <c r="AK52" s="19">
        <v>0</v>
      </c>
      <c r="AL52" s="19">
        <v>0</v>
      </c>
      <c r="AM52" s="19">
        <v>0</v>
      </c>
      <c r="AN52" s="18">
        <f t="shared" ref="AN52" si="348">AQ52</f>
        <v>0</v>
      </c>
      <c r="AO52" s="19">
        <v>0</v>
      </c>
      <c r="AP52" s="19">
        <v>0</v>
      </c>
      <c r="AQ52" s="19">
        <v>0</v>
      </c>
      <c r="AR52" s="19">
        <v>0</v>
      </c>
      <c r="AS52" s="18">
        <f t="shared" ref="AS52" si="349">AV52</f>
        <v>0</v>
      </c>
      <c r="AT52" s="19">
        <v>0</v>
      </c>
      <c r="AU52" s="19">
        <v>0</v>
      </c>
      <c r="AV52" s="19">
        <v>0</v>
      </c>
      <c r="AW52" s="19">
        <v>0</v>
      </c>
      <c r="AX52" s="18">
        <f t="shared" ref="AX52" si="350">BA52</f>
        <v>0</v>
      </c>
      <c r="AY52" s="19">
        <v>0</v>
      </c>
      <c r="AZ52" s="19">
        <v>0</v>
      </c>
      <c r="BA52" s="19">
        <v>0</v>
      </c>
      <c r="BB52" s="19">
        <v>0</v>
      </c>
      <c r="BC52" s="18">
        <f t="shared" ref="BC52" si="351">BF52</f>
        <v>0</v>
      </c>
      <c r="BD52" s="19">
        <v>0</v>
      </c>
      <c r="BE52" s="19">
        <v>0</v>
      </c>
      <c r="BF52" s="19">
        <v>0</v>
      </c>
      <c r="BG52" s="19">
        <v>0</v>
      </c>
    </row>
    <row r="53" spans="1:59" ht="31.5" x14ac:dyDescent="0.25">
      <c r="A53" s="10" t="s">
        <v>123</v>
      </c>
      <c r="B53" s="38" t="s">
        <v>117</v>
      </c>
      <c r="C53" s="16" t="s">
        <v>21</v>
      </c>
      <c r="D53" s="16" t="s">
        <v>63</v>
      </c>
      <c r="E53" s="11">
        <f t="shared" ref="E53" si="352">J53+O53+T53+Y53+AD53+AI53+AN53+AS53+AX53+BC53</f>
        <v>935.6</v>
      </c>
      <c r="F53" s="11">
        <f t="shared" ref="F53" si="353">K53+P53+U53+Z53+AE53+AJ53+AO53+AT53+AY53+BD53</f>
        <v>0</v>
      </c>
      <c r="G53" s="11">
        <f t="shared" ref="G53" si="354">L53+Q53+V53+AA53+AF53+AK53+AP53+AU53+AZ53+BE53</f>
        <v>100.3</v>
      </c>
      <c r="H53" s="11">
        <f t="shared" ref="H53" si="355">M53+R53+W53+AB53+AG53+AL53+AQ53+AV53+BA53+BF53</f>
        <v>5.3</v>
      </c>
      <c r="I53" s="11">
        <f t="shared" ref="I53" si="356">N53+S53+X53+AC53+AH53+AM53+AR53+AW53+BB53+BG53</f>
        <v>830</v>
      </c>
      <c r="J53" s="29">
        <f t="shared" ref="J53" si="357">L53+M53+N53</f>
        <v>0</v>
      </c>
      <c r="K53" s="19">
        <v>0</v>
      </c>
      <c r="L53" s="21">
        <v>0</v>
      </c>
      <c r="M53" s="26">
        <v>0</v>
      </c>
      <c r="N53" s="21">
        <v>0</v>
      </c>
      <c r="O53" s="28">
        <f t="shared" ref="O53" si="358">SUM(Q53:S53)</f>
        <v>935.6</v>
      </c>
      <c r="P53" s="19">
        <v>0</v>
      </c>
      <c r="Q53" s="21">
        <v>100.3</v>
      </c>
      <c r="R53" s="21">
        <v>5.3</v>
      </c>
      <c r="S53" s="21">
        <v>830</v>
      </c>
      <c r="T53" s="28">
        <f t="shared" si="132"/>
        <v>0</v>
      </c>
      <c r="U53" s="19">
        <v>0</v>
      </c>
      <c r="V53" s="19">
        <v>0</v>
      </c>
      <c r="W53" s="19">
        <v>0</v>
      </c>
      <c r="X53" s="19">
        <v>0</v>
      </c>
      <c r="Y53" s="18">
        <f t="shared" ref="Y53" si="359">AB53</f>
        <v>0</v>
      </c>
      <c r="Z53" s="19">
        <v>0</v>
      </c>
      <c r="AA53" s="19">
        <v>0</v>
      </c>
      <c r="AB53" s="19">
        <v>0</v>
      </c>
      <c r="AC53" s="19">
        <v>0</v>
      </c>
      <c r="AD53" s="18">
        <f t="shared" ref="AD53" si="360">AG53</f>
        <v>0</v>
      </c>
      <c r="AE53" s="19">
        <v>0</v>
      </c>
      <c r="AF53" s="19">
        <v>0</v>
      </c>
      <c r="AG53" s="19">
        <v>0</v>
      </c>
      <c r="AH53" s="19">
        <v>0</v>
      </c>
      <c r="AI53" s="18">
        <f t="shared" ref="AI53" si="361">AL53</f>
        <v>0</v>
      </c>
      <c r="AJ53" s="19">
        <v>0</v>
      </c>
      <c r="AK53" s="19">
        <v>0</v>
      </c>
      <c r="AL53" s="19">
        <v>0</v>
      </c>
      <c r="AM53" s="19">
        <v>0</v>
      </c>
      <c r="AN53" s="18">
        <f t="shared" ref="AN53" si="362">AQ53</f>
        <v>0</v>
      </c>
      <c r="AO53" s="19">
        <v>0</v>
      </c>
      <c r="AP53" s="19">
        <v>0</v>
      </c>
      <c r="AQ53" s="19">
        <v>0</v>
      </c>
      <c r="AR53" s="19">
        <v>0</v>
      </c>
      <c r="AS53" s="18">
        <f t="shared" ref="AS53" si="363">AV53</f>
        <v>0</v>
      </c>
      <c r="AT53" s="19">
        <v>0</v>
      </c>
      <c r="AU53" s="19">
        <v>0</v>
      </c>
      <c r="AV53" s="19">
        <v>0</v>
      </c>
      <c r="AW53" s="19">
        <v>0</v>
      </c>
      <c r="AX53" s="18">
        <f t="shared" ref="AX53" si="364">BA53</f>
        <v>0</v>
      </c>
      <c r="AY53" s="19">
        <v>0</v>
      </c>
      <c r="AZ53" s="19">
        <v>0</v>
      </c>
      <c r="BA53" s="19">
        <v>0</v>
      </c>
      <c r="BB53" s="19">
        <v>0</v>
      </c>
      <c r="BC53" s="18">
        <f t="shared" ref="BC53" si="365">BF53</f>
        <v>0</v>
      </c>
      <c r="BD53" s="19">
        <v>0</v>
      </c>
      <c r="BE53" s="19">
        <v>0</v>
      </c>
      <c r="BF53" s="19">
        <v>0</v>
      </c>
      <c r="BG53" s="19">
        <v>0</v>
      </c>
    </row>
    <row r="54" spans="1:59" ht="47.25" x14ac:dyDescent="0.25">
      <c r="A54" s="10" t="s">
        <v>124</v>
      </c>
      <c r="B54" s="38" t="s">
        <v>127</v>
      </c>
      <c r="C54" s="16" t="s">
        <v>21</v>
      </c>
      <c r="D54" s="16" t="s">
        <v>63</v>
      </c>
      <c r="E54" s="11">
        <f t="shared" ref="E54" si="366">J54+O54+T54+Y54+AD54+AI54+AN54+AS54+AX54+BC54</f>
        <v>1667.6000000000001</v>
      </c>
      <c r="F54" s="11">
        <f t="shared" ref="F54" si="367">K54+P54+U54+Z54+AE54+AJ54+AO54+AT54+AY54+BD54</f>
        <v>0</v>
      </c>
      <c r="G54" s="11">
        <f t="shared" ref="G54" si="368">L54+Q54+V54+AA54+AF54+AK54+AP54+AU54+AZ54+BE54</f>
        <v>0</v>
      </c>
      <c r="H54" s="11">
        <f t="shared" ref="H54" si="369">M54+R54+W54+AB54+AG54+AL54+AQ54+AV54+BA54+BF54</f>
        <v>1650.9</v>
      </c>
      <c r="I54" s="11">
        <f t="shared" ref="I54" si="370">N54+S54+X54+AC54+AH54+AM54+AR54+AW54+BB54+BG54</f>
        <v>16.7</v>
      </c>
      <c r="J54" s="29">
        <f t="shared" ref="J54" si="371">L54+M54+N54</f>
        <v>0</v>
      </c>
      <c r="K54" s="19">
        <v>0</v>
      </c>
      <c r="L54" s="21">
        <v>0</v>
      </c>
      <c r="M54" s="26">
        <v>0</v>
      </c>
      <c r="N54" s="21">
        <v>0</v>
      </c>
      <c r="O54" s="28">
        <f t="shared" ref="O54" si="372">SUM(Q54:S54)</f>
        <v>0</v>
      </c>
      <c r="P54" s="19">
        <v>0</v>
      </c>
      <c r="Q54" s="21">
        <v>0</v>
      </c>
      <c r="R54" s="21">
        <v>0</v>
      </c>
      <c r="S54" s="21">
        <v>0</v>
      </c>
      <c r="T54" s="42">
        <f t="shared" ref="T54" si="373">SUM(V54:X54)</f>
        <v>1667.6000000000001</v>
      </c>
      <c r="U54" s="19">
        <v>0</v>
      </c>
      <c r="V54" s="21">
        <v>0</v>
      </c>
      <c r="W54" s="21">
        <v>1650.9</v>
      </c>
      <c r="X54" s="21">
        <v>16.7</v>
      </c>
      <c r="Y54" s="18">
        <f t="shared" ref="Y54" si="374">AB54</f>
        <v>0</v>
      </c>
      <c r="Z54" s="19">
        <v>0</v>
      </c>
      <c r="AA54" s="19">
        <v>0</v>
      </c>
      <c r="AB54" s="19">
        <v>0</v>
      </c>
      <c r="AC54" s="19">
        <v>0</v>
      </c>
      <c r="AD54" s="18">
        <f t="shared" ref="AD54" si="375">AG54</f>
        <v>0</v>
      </c>
      <c r="AE54" s="19">
        <v>0</v>
      </c>
      <c r="AF54" s="19">
        <v>0</v>
      </c>
      <c r="AG54" s="19">
        <v>0</v>
      </c>
      <c r="AH54" s="19">
        <v>0</v>
      </c>
      <c r="AI54" s="18">
        <f t="shared" ref="AI54" si="376">AL54</f>
        <v>0</v>
      </c>
      <c r="AJ54" s="19">
        <v>0</v>
      </c>
      <c r="AK54" s="19">
        <v>0</v>
      </c>
      <c r="AL54" s="19">
        <v>0</v>
      </c>
      <c r="AM54" s="19">
        <v>0</v>
      </c>
      <c r="AN54" s="18">
        <f t="shared" ref="AN54" si="377">AQ54</f>
        <v>0</v>
      </c>
      <c r="AO54" s="19">
        <v>0</v>
      </c>
      <c r="AP54" s="19">
        <v>0</v>
      </c>
      <c r="AQ54" s="19">
        <v>0</v>
      </c>
      <c r="AR54" s="19">
        <v>0</v>
      </c>
      <c r="AS54" s="18">
        <f t="shared" ref="AS54" si="378">AV54</f>
        <v>0</v>
      </c>
      <c r="AT54" s="19">
        <v>0</v>
      </c>
      <c r="AU54" s="19">
        <v>0</v>
      </c>
      <c r="AV54" s="19">
        <v>0</v>
      </c>
      <c r="AW54" s="19">
        <v>0</v>
      </c>
      <c r="AX54" s="18">
        <f t="shared" ref="AX54" si="379">BA54</f>
        <v>0</v>
      </c>
      <c r="AY54" s="19">
        <v>0</v>
      </c>
      <c r="AZ54" s="19">
        <v>0</v>
      </c>
      <c r="BA54" s="19">
        <v>0</v>
      </c>
      <c r="BB54" s="19">
        <v>0</v>
      </c>
      <c r="BC54" s="18">
        <f t="shared" ref="BC54" si="380">BF54</f>
        <v>0</v>
      </c>
      <c r="BD54" s="19">
        <v>0</v>
      </c>
      <c r="BE54" s="19">
        <v>0</v>
      </c>
      <c r="BF54" s="19">
        <v>0</v>
      </c>
      <c r="BG54" s="19">
        <v>0</v>
      </c>
    </row>
    <row r="55" spans="1:59" ht="63" x14ac:dyDescent="0.25">
      <c r="A55" s="10" t="s">
        <v>126</v>
      </c>
      <c r="B55" s="38" t="s">
        <v>131</v>
      </c>
      <c r="C55" s="16" t="s">
        <v>21</v>
      </c>
      <c r="D55" s="16" t="s">
        <v>63</v>
      </c>
      <c r="E55" s="11">
        <f t="shared" ref="E55:E56" si="381">J55+O55+T55+Y55+AD55+AI55+AN55+AS55+AX55+BC55</f>
        <v>1872.2999999999997</v>
      </c>
      <c r="F55" s="11">
        <f t="shared" ref="F55:F56" si="382">K55+P55+U55+Z55+AE55+AJ55+AO55+AT55+AY55+BD55</f>
        <v>0</v>
      </c>
      <c r="G55" s="11">
        <f t="shared" ref="G55:G56" si="383">L55+Q55+V55+AA55+AF55+AK55+AP55+AU55+AZ55+BE55</f>
        <v>1760.8999999999996</v>
      </c>
      <c r="H55" s="11">
        <f t="shared" ref="H55:H56" si="384">M55+R55+W55+AB55+AG55+AL55+AQ55+AV55+BA55+BF55</f>
        <v>92.699999999999989</v>
      </c>
      <c r="I55" s="11">
        <f t="shared" ref="I55:I56" si="385">N55+S55+X55+AC55+AH55+AM55+AR55+AW55+BB55+BG55</f>
        <v>18.699999999999996</v>
      </c>
      <c r="J55" s="29">
        <f t="shared" ref="J55:J56" si="386">L55+M55+N55</f>
        <v>0</v>
      </c>
      <c r="K55" s="19">
        <v>0</v>
      </c>
      <c r="L55" s="21">
        <v>0</v>
      </c>
      <c r="M55" s="26">
        <v>0</v>
      </c>
      <c r="N55" s="21">
        <v>0</v>
      </c>
      <c r="O55" s="28">
        <f t="shared" ref="O55:O56" si="387">SUM(Q55:S55)</f>
        <v>0</v>
      </c>
      <c r="P55" s="19">
        <v>0</v>
      </c>
      <c r="Q55" s="21">
        <v>0</v>
      </c>
      <c r="R55" s="21">
        <v>0</v>
      </c>
      <c r="S55" s="21">
        <v>0</v>
      </c>
      <c r="T55" s="42">
        <f t="shared" ref="T55:T56" si="388">SUM(V55:X55)</f>
        <v>1872.2999999999997</v>
      </c>
      <c r="U55" s="19">
        <v>0</v>
      </c>
      <c r="V55" s="21">
        <f>5203.9-3443</f>
        <v>1760.8999999999996</v>
      </c>
      <c r="W55" s="21">
        <f>273.9-181.2</f>
        <v>92.699999999999989</v>
      </c>
      <c r="X55" s="50">
        <f>55.4-36.7</f>
        <v>18.699999999999996</v>
      </c>
      <c r="Y55" s="18">
        <f t="shared" ref="Y55:Y56" si="389">AB55</f>
        <v>0</v>
      </c>
      <c r="Z55" s="19">
        <v>0</v>
      </c>
      <c r="AA55" s="19">
        <v>0</v>
      </c>
      <c r="AB55" s="19">
        <v>0</v>
      </c>
      <c r="AC55" s="19">
        <v>0</v>
      </c>
      <c r="AD55" s="18">
        <f t="shared" ref="AD55:AD56" si="390">AG55</f>
        <v>0</v>
      </c>
      <c r="AE55" s="19">
        <v>0</v>
      </c>
      <c r="AF55" s="19">
        <v>0</v>
      </c>
      <c r="AG55" s="19">
        <v>0</v>
      </c>
      <c r="AH55" s="19">
        <v>0</v>
      </c>
      <c r="AI55" s="18">
        <f t="shared" ref="AI55:AI56" si="391">AL55</f>
        <v>0</v>
      </c>
      <c r="AJ55" s="19">
        <v>0</v>
      </c>
      <c r="AK55" s="19">
        <v>0</v>
      </c>
      <c r="AL55" s="19">
        <v>0</v>
      </c>
      <c r="AM55" s="19">
        <v>0</v>
      </c>
      <c r="AN55" s="18">
        <f t="shared" ref="AN55:AN56" si="392">AQ55</f>
        <v>0</v>
      </c>
      <c r="AO55" s="19">
        <v>0</v>
      </c>
      <c r="AP55" s="19">
        <v>0</v>
      </c>
      <c r="AQ55" s="19">
        <v>0</v>
      </c>
      <c r="AR55" s="19">
        <v>0</v>
      </c>
      <c r="AS55" s="18">
        <f t="shared" ref="AS55:AS56" si="393">AV55</f>
        <v>0</v>
      </c>
      <c r="AT55" s="19">
        <v>0</v>
      </c>
      <c r="AU55" s="19">
        <v>0</v>
      </c>
      <c r="AV55" s="19">
        <v>0</v>
      </c>
      <c r="AW55" s="19">
        <v>0</v>
      </c>
      <c r="AX55" s="18">
        <f t="shared" ref="AX55:AX56" si="394">BA55</f>
        <v>0</v>
      </c>
      <c r="AY55" s="19">
        <v>0</v>
      </c>
      <c r="AZ55" s="19">
        <v>0</v>
      </c>
      <c r="BA55" s="19">
        <v>0</v>
      </c>
      <c r="BB55" s="19">
        <v>0</v>
      </c>
      <c r="BC55" s="18">
        <f t="shared" ref="BC55:BC56" si="395">BF55</f>
        <v>0</v>
      </c>
      <c r="BD55" s="19">
        <v>0</v>
      </c>
      <c r="BE55" s="19">
        <v>0</v>
      </c>
      <c r="BF55" s="19">
        <v>0</v>
      </c>
      <c r="BG55" s="19">
        <v>0</v>
      </c>
    </row>
    <row r="56" spans="1:59" ht="47.25" x14ac:dyDescent="0.25">
      <c r="A56" s="10" t="s">
        <v>128</v>
      </c>
      <c r="B56" s="51" t="s">
        <v>132</v>
      </c>
      <c r="C56" s="16" t="s">
        <v>21</v>
      </c>
      <c r="D56" s="16" t="s">
        <v>63</v>
      </c>
      <c r="E56" s="11">
        <f t="shared" si="381"/>
        <v>1083.7000000000007</v>
      </c>
      <c r="F56" s="11">
        <f t="shared" si="382"/>
        <v>0</v>
      </c>
      <c r="G56" s="11">
        <f t="shared" si="383"/>
        <v>1019.2000000000007</v>
      </c>
      <c r="H56" s="11">
        <f t="shared" si="384"/>
        <v>53.699999999999989</v>
      </c>
      <c r="I56" s="11">
        <f t="shared" si="385"/>
        <v>10.799999999999997</v>
      </c>
      <c r="J56" s="29">
        <f t="shared" si="386"/>
        <v>0</v>
      </c>
      <c r="K56" s="19">
        <v>0</v>
      </c>
      <c r="L56" s="21">
        <v>0</v>
      </c>
      <c r="M56" s="26">
        <v>0</v>
      </c>
      <c r="N56" s="21">
        <v>0</v>
      </c>
      <c r="O56" s="28">
        <f t="shared" si="387"/>
        <v>0</v>
      </c>
      <c r="P56" s="19">
        <v>0</v>
      </c>
      <c r="Q56" s="21">
        <v>0</v>
      </c>
      <c r="R56" s="21">
        <v>0</v>
      </c>
      <c r="S56" s="21">
        <v>0</v>
      </c>
      <c r="T56" s="42">
        <f t="shared" si="388"/>
        <v>1083.7000000000007</v>
      </c>
      <c r="U56" s="19">
        <v>0</v>
      </c>
      <c r="V56" s="52">
        <f>6305.1-5285.9</f>
        <v>1019.2000000000007</v>
      </c>
      <c r="W56" s="52">
        <f>331.8-278.1</f>
        <v>53.699999999999989</v>
      </c>
      <c r="X56" s="53">
        <f>67.1-56.3</f>
        <v>10.799999999999997</v>
      </c>
      <c r="Y56" s="18">
        <f t="shared" si="389"/>
        <v>0</v>
      </c>
      <c r="Z56" s="19">
        <v>0</v>
      </c>
      <c r="AA56" s="19">
        <v>0</v>
      </c>
      <c r="AB56" s="19">
        <v>0</v>
      </c>
      <c r="AC56" s="19">
        <v>0</v>
      </c>
      <c r="AD56" s="18">
        <f t="shared" si="390"/>
        <v>0</v>
      </c>
      <c r="AE56" s="19">
        <v>0</v>
      </c>
      <c r="AF56" s="19">
        <v>0</v>
      </c>
      <c r="AG56" s="19">
        <v>0</v>
      </c>
      <c r="AH56" s="19">
        <v>0</v>
      </c>
      <c r="AI56" s="18">
        <f t="shared" si="391"/>
        <v>0</v>
      </c>
      <c r="AJ56" s="19">
        <v>0</v>
      </c>
      <c r="AK56" s="19">
        <v>0</v>
      </c>
      <c r="AL56" s="19">
        <v>0</v>
      </c>
      <c r="AM56" s="19">
        <v>0</v>
      </c>
      <c r="AN56" s="18">
        <f t="shared" si="392"/>
        <v>0</v>
      </c>
      <c r="AO56" s="19">
        <v>0</v>
      </c>
      <c r="AP56" s="19">
        <v>0</v>
      </c>
      <c r="AQ56" s="19">
        <v>0</v>
      </c>
      <c r="AR56" s="19">
        <v>0</v>
      </c>
      <c r="AS56" s="18">
        <f t="shared" si="393"/>
        <v>0</v>
      </c>
      <c r="AT56" s="19">
        <v>0</v>
      </c>
      <c r="AU56" s="19">
        <v>0</v>
      </c>
      <c r="AV56" s="19">
        <v>0</v>
      </c>
      <c r="AW56" s="19">
        <v>0</v>
      </c>
      <c r="AX56" s="18">
        <f t="shared" si="394"/>
        <v>0</v>
      </c>
      <c r="AY56" s="19">
        <v>0</v>
      </c>
      <c r="AZ56" s="19">
        <v>0</v>
      </c>
      <c r="BA56" s="19">
        <v>0</v>
      </c>
      <c r="BB56" s="19">
        <v>0</v>
      </c>
      <c r="BC56" s="18">
        <f t="shared" si="395"/>
        <v>0</v>
      </c>
      <c r="BD56" s="19">
        <v>0</v>
      </c>
      <c r="BE56" s="19">
        <v>0</v>
      </c>
      <c r="BF56" s="19">
        <v>0</v>
      </c>
      <c r="BG56" s="19">
        <v>0</v>
      </c>
    </row>
    <row r="57" spans="1:59" ht="31.5" x14ac:dyDescent="0.25">
      <c r="A57" s="10" t="s">
        <v>129</v>
      </c>
      <c r="B57" s="51" t="s">
        <v>175</v>
      </c>
      <c r="C57" s="16" t="s">
        <v>21</v>
      </c>
      <c r="D57" s="16" t="s">
        <v>63</v>
      </c>
      <c r="E57" s="11">
        <f t="shared" ref="E57:E61" si="396">J57+O57+T57+Y57+AD57+AI57+AN57+AS57+AX57+BC57</f>
        <v>5707.4000000000015</v>
      </c>
      <c r="F57" s="11">
        <f t="shared" ref="F57:F61" si="397">K57+P57+U57+Z57+AE57+AJ57+AO57+AT57+AY57+BD57</f>
        <v>0</v>
      </c>
      <c r="G57" s="11">
        <f t="shared" ref="G57:G61" si="398">L57+Q57+V57+AA57+AF57+AK57+AP57+AU57+AZ57+BE57</f>
        <v>5367.7000000000007</v>
      </c>
      <c r="H57" s="11">
        <f t="shared" ref="H57:H61" si="399">M57+R57+W57+AB57+AG57+AL57+AQ57+AV57+BA57+BF57</f>
        <v>282.60000000000002</v>
      </c>
      <c r="I57" s="11">
        <f t="shared" ref="I57:I61" si="400">N57+S57+X57+AC57+AH57+AM57+AR57+AW57+BB57+BG57</f>
        <v>57.1</v>
      </c>
      <c r="J57" s="29">
        <f t="shared" ref="J57:J61" si="401">L57+M57+N57</f>
        <v>0</v>
      </c>
      <c r="K57" s="19">
        <v>0</v>
      </c>
      <c r="L57" s="21">
        <v>0</v>
      </c>
      <c r="M57" s="26">
        <v>0</v>
      </c>
      <c r="N57" s="21">
        <v>0</v>
      </c>
      <c r="O57" s="28">
        <f t="shared" ref="O57:O61" si="402">SUM(Q57:S57)</f>
        <v>0</v>
      </c>
      <c r="P57" s="19">
        <v>0</v>
      </c>
      <c r="Q57" s="21">
        <v>0</v>
      </c>
      <c r="R57" s="21">
        <v>0</v>
      </c>
      <c r="S57" s="21">
        <v>0</v>
      </c>
      <c r="T57" s="42">
        <f t="shared" ref="T57:T61" si="403">SUM(V57:X57)</f>
        <v>5707.4000000000015</v>
      </c>
      <c r="U57" s="19">
        <v>0</v>
      </c>
      <c r="V57" s="52">
        <f>1739.4+3628.3</f>
        <v>5367.7000000000007</v>
      </c>
      <c r="W57" s="52">
        <f>91.5+191.1</f>
        <v>282.60000000000002</v>
      </c>
      <c r="X57" s="53">
        <f>18.6+38.5</f>
        <v>57.1</v>
      </c>
      <c r="Y57" s="18">
        <f t="shared" ref="Y57:Y61" si="404">AB57</f>
        <v>0</v>
      </c>
      <c r="Z57" s="19">
        <v>0</v>
      </c>
      <c r="AA57" s="19">
        <v>0</v>
      </c>
      <c r="AB57" s="19">
        <v>0</v>
      </c>
      <c r="AC57" s="19">
        <v>0</v>
      </c>
      <c r="AD57" s="18">
        <f t="shared" ref="AD57:AD61" si="405">AG57</f>
        <v>0</v>
      </c>
      <c r="AE57" s="19">
        <v>0</v>
      </c>
      <c r="AF57" s="19">
        <v>0</v>
      </c>
      <c r="AG57" s="19">
        <v>0</v>
      </c>
      <c r="AH57" s="19">
        <v>0</v>
      </c>
      <c r="AI57" s="18">
        <f t="shared" ref="AI57:AI61" si="406">AL57</f>
        <v>0</v>
      </c>
      <c r="AJ57" s="19">
        <v>0</v>
      </c>
      <c r="AK57" s="19">
        <v>0</v>
      </c>
      <c r="AL57" s="19">
        <v>0</v>
      </c>
      <c r="AM57" s="19">
        <v>0</v>
      </c>
      <c r="AN57" s="18">
        <f t="shared" ref="AN57:AN61" si="407">AQ57</f>
        <v>0</v>
      </c>
      <c r="AO57" s="19">
        <v>0</v>
      </c>
      <c r="AP57" s="19">
        <v>0</v>
      </c>
      <c r="AQ57" s="19">
        <v>0</v>
      </c>
      <c r="AR57" s="19">
        <v>0</v>
      </c>
      <c r="AS57" s="18">
        <f t="shared" ref="AS57:AS61" si="408">AV57</f>
        <v>0</v>
      </c>
      <c r="AT57" s="19">
        <v>0</v>
      </c>
      <c r="AU57" s="19">
        <v>0</v>
      </c>
      <c r="AV57" s="19">
        <v>0</v>
      </c>
      <c r="AW57" s="19">
        <v>0</v>
      </c>
      <c r="AX57" s="18">
        <f t="shared" ref="AX57:AX61" si="409">BA57</f>
        <v>0</v>
      </c>
      <c r="AY57" s="19">
        <v>0</v>
      </c>
      <c r="AZ57" s="19">
        <v>0</v>
      </c>
      <c r="BA57" s="19">
        <v>0</v>
      </c>
      <c r="BB57" s="19">
        <v>0</v>
      </c>
      <c r="BC57" s="18">
        <f t="shared" ref="BC57:BC61" si="410">BF57</f>
        <v>0</v>
      </c>
      <c r="BD57" s="19">
        <v>0</v>
      </c>
      <c r="BE57" s="19">
        <v>0</v>
      </c>
      <c r="BF57" s="19">
        <v>0</v>
      </c>
      <c r="BG57" s="19">
        <v>0</v>
      </c>
    </row>
    <row r="58" spans="1:59" ht="31.5" x14ac:dyDescent="0.25">
      <c r="A58" s="10" t="s">
        <v>130</v>
      </c>
      <c r="B58" s="51" t="s">
        <v>133</v>
      </c>
      <c r="C58" s="16" t="s">
        <v>21</v>
      </c>
      <c r="D58" s="16" t="s">
        <v>63</v>
      </c>
      <c r="E58" s="11">
        <f t="shared" si="396"/>
        <v>1040.3000000000002</v>
      </c>
      <c r="F58" s="11">
        <f t="shared" si="397"/>
        <v>0</v>
      </c>
      <c r="G58" s="11">
        <f t="shared" si="398"/>
        <v>978.4</v>
      </c>
      <c r="H58" s="11">
        <f t="shared" si="399"/>
        <v>51.5</v>
      </c>
      <c r="I58" s="11">
        <f t="shared" si="400"/>
        <v>10.4</v>
      </c>
      <c r="J58" s="29">
        <f t="shared" si="401"/>
        <v>0</v>
      </c>
      <c r="K58" s="19">
        <v>0</v>
      </c>
      <c r="L58" s="21">
        <v>0</v>
      </c>
      <c r="M58" s="26">
        <v>0</v>
      </c>
      <c r="N58" s="21">
        <v>0</v>
      </c>
      <c r="O58" s="28">
        <f t="shared" si="402"/>
        <v>0</v>
      </c>
      <c r="P58" s="19">
        <v>0</v>
      </c>
      <c r="Q58" s="21">
        <v>0</v>
      </c>
      <c r="R58" s="21">
        <v>0</v>
      </c>
      <c r="S58" s="21">
        <v>0</v>
      </c>
      <c r="T58" s="42">
        <f t="shared" si="403"/>
        <v>1040.3000000000002</v>
      </c>
      <c r="U58" s="19">
        <v>0</v>
      </c>
      <c r="V58" s="52">
        <f>719.9+258.5</f>
        <v>978.4</v>
      </c>
      <c r="W58" s="52">
        <f>37.9+13.6</f>
        <v>51.5</v>
      </c>
      <c r="X58" s="53">
        <f>7.7+2.7</f>
        <v>10.4</v>
      </c>
      <c r="Y58" s="18">
        <f t="shared" si="404"/>
        <v>0</v>
      </c>
      <c r="Z58" s="19">
        <v>0</v>
      </c>
      <c r="AA58" s="19">
        <v>0</v>
      </c>
      <c r="AB58" s="19">
        <v>0</v>
      </c>
      <c r="AC58" s="19">
        <v>0</v>
      </c>
      <c r="AD58" s="18">
        <f t="shared" si="405"/>
        <v>0</v>
      </c>
      <c r="AE58" s="19">
        <v>0</v>
      </c>
      <c r="AF58" s="19">
        <v>0</v>
      </c>
      <c r="AG58" s="19">
        <v>0</v>
      </c>
      <c r="AH58" s="19">
        <v>0</v>
      </c>
      <c r="AI58" s="18">
        <f t="shared" si="406"/>
        <v>0</v>
      </c>
      <c r="AJ58" s="19">
        <v>0</v>
      </c>
      <c r="AK58" s="19">
        <v>0</v>
      </c>
      <c r="AL58" s="19">
        <v>0</v>
      </c>
      <c r="AM58" s="19">
        <v>0</v>
      </c>
      <c r="AN58" s="18">
        <f t="shared" si="407"/>
        <v>0</v>
      </c>
      <c r="AO58" s="19">
        <v>0</v>
      </c>
      <c r="AP58" s="19">
        <v>0</v>
      </c>
      <c r="AQ58" s="19">
        <v>0</v>
      </c>
      <c r="AR58" s="19">
        <v>0</v>
      </c>
      <c r="AS58" s="18">
        <f t="shared" si="408"/>
        <v>0</v>
      </c>
      <c r="AT58" s="19">
        <v>0</v>
      </c>
      <c r="AU58" s="19">
        <v>0</v>
      </c>
      <c r="AV58" s="19">
        <v>0</v>
      </c>
      <c r="AW58" s="19">
        <v>0</v>
      </c>
      <c r="AX58" s="18">
        <f t="shared" si="409"/>
        <v>0</v>
      </c>
      <c r="AY58" s="19">
        <v>0</v>
      </c>
      <c r="AZ58" s="19">
        <v>0</v>
      </c>
      <c r="BA58" s="19">
        <v>0</v>
      </c>
      <c r="BB58" s="19">
        <v>0</v>
      </c>
      <c r="BC58" s="18">
        <f t="shared" si="410"/>
        <v>0</v>
      </c>
      <c r="BD58" s="19">
        <v>0</v>
      </c>
      <c r="BE58" s="19">
        <v>0</v>
      </c>
      <c r="BF58" s="19">
        <v>0</v>
      </c>
      <c r="BG58" s="19">
        <v>0</v>
      </c>
    </row>
    <row r="59" spans="1:59" ht="47.25" x14ac:dyDescent="0.25">
      <c r="A59" s="10" t="s">
        <v>138</v>
      </c>
      <c r="B59" s="51" t="s">
        <v>134</v>
      </c>
      <c r="C59" s="16" t="s">
        <v>21</v>
      </c>
      <c r="D59" s="16" t="s">
        <v>63</v>
      </c>
      <c r="E59" s="11">
        <f t="shared" si="396"/>
        <v>3531.8</v>
      </c>
      <c r="F59" s="11">
        <f t="shared" si="397"/>
        <v>0</v>
      </c>
      <c r="G59" s="11">
        <f t="shared" si="398"/>
        <v>3321.7000000000003</v>
      </c>
      <c r="H59" s="11">
        <f t="shared" si="399"/>
        <v>174.89999999999998</v>
      </c>
      <c r="I59" s="11">
        <f t="shared" si="400"/>
        <v>35.200000000000003</v>
      </c>
      <c r="J59" s="29">
        <f t="shared" si="401"/>
        <v>0</v>
      </c>
      <c r="K59" s="19">
        <v>0</v>
      </c>
      <c r="L59" s="21">
        <v>0</v>
      </c>
      <c r="M59" s="26">
        <v>0</v>
      </c>
      <c r="N59" s="21">
        <v>0</v>
      </c>
      <c r="O59" s="28">
        <f t="shared" si="402"/>
        <v>0</v>
      </c>
      <c r="P59" s="19">
        <v>0</v>
      </c>
      <c r="Q59" s="21">
        <v>0</v>
      </c>
      <c r="R59" s="21">
        <v>0</v>
      </c>
      <c r="S59" s="21">
        <v>0</v>
      </c>
      <c r="T59" s="42">
        <f t="shared" si="403"/>
        <v>3531.8</v>
      </c>
      <c r="U59" s="19">
        <v>0</v>
      </c>
      <c r="V59" s="52">
        <f>4360.8-1039.1</f>
        <v>3321.7000000000003</v>
      </c>
      <c r="W59" s="52">
        <f>229.6-54.7</f>
        <v>174.89999999999998</v>
      </c>
      <c r="X59" s="53">
        <f>46.4-11.2</f>
        <v>35.200000000000003</v>
      </c>
      <c r="Y59" s="18">
        <f t="shared" si="404"/>
        <v>0</v>
      </c>
      <c r="Z59" s="19">
        <v>0</v>
      </c>
      <c r="AA59" s="19">
        <v>0</v>
      </c>
      <c r="AB59" s="19">
        <v>0</v>
      </c>
      <c r="AC59" s="19">
        <v>0</v>
      </c>
      <c r="AD59" s="18">
        <f t="shared" si="405"/>
        <v>0</v>
      </c>
      <c r="AE59" s="19">
        <v>0</v>
      </c>
      <c r="AF59" s="19">
        <v>0</v>
      </c>
      <c r="AG59" s="19">
        <v>0</v>
      </c>
      <c r="AH59" s="19">
        <v>0</v>
      </c>
      <c r="AI59" s="18">
        <f t="shared" si="406"/>
        <v>0</v>
      </c>
      <c r="AJ59" s="19">
        <v>0</v>
      </c>
      <c r="AK59" s="19">
        <v>0</v>
      </c>
      <c r="AL59" s="19">
        <v>0</v>
      </c>
      <c r="AM59" s="19">
        <v>0</v>
      </c>
      <c r="AN59" s="18">
        <f t="shared" si="407"/>
        <v>0</v>
      </c>
      <c r="AO59" s="19">
        <v>0</v>
      </c>
      <c r="AP59" s="19">
        <v>0</v>
      </c>
      <c r="AQ59" s="19">
        <v>0</v>
      </c>
      <c r="AR59" s="19">
        <v>0</v>
      </c>
      <c r="AS59" s="18">
        <f t="shared" si="408"/>
        <v>0</v>
      </c>
      <c r="AT59" s="19">
        <v>0</v>
      </c>
      <c r="AU59" s="19">
        <v>0</v>
      </c>
      <c r="AV59" s="19">
        <v>0</v>
      </c>
      <c r="AW59" s="19">
        <v>0</v>
      </c>
      <c r="AX59" s="18">
        <f t="shared" si="409"/>
        <v>0</v>
      </c>
      <c r="AY59" s="19">
        <v>0</v>
      </c>
      <c r="AZ59" s="19">
        <v>0</v>
      </c>
      <c r="BA59" s="19">
        <v>0</v>
      </c>
      <c r="BB59" s="19">
        <v>0</v>
      </c>
      <c r="BC59" s="18">
        <f t="shared" si="410"/>
        <v>0</v>
      </c>
      <c r="BD59" s="19">
        <v>0</v>
      </c>
      <c r="BE59" s="19">
        <v>0</v>
      </c>
      <c r="BF59" s="19">
        <v>0</v>
      </c>
      <c r="BG59" s="19">
        <v>0</v>
      </c>
    </row>
    <row r="60" spans="1:59" ht="47.25" x14ac:dyDescent="0.25">
      <c r="A60" s="10" t="s">
        <v>139</v>
      </c>
      <c r="B60" s="51" t="s">
        <v>135</v>
      </c>
      <c r="C60" s="16" t="s">
        <v>21</v>
      </c>
      <c r="D60" s="16" t="s">
        <v>63</v>
      </c>
      <c r="E60" s="11">
        <f t="shared" si="396"/>
        <v>1169.0999999999999</v>
      </c>
      <c r="F60" s="11">
        <f t="shared" si="397"/>
        <v>0</v>
      </c>
      <c r="G60" s="11">
        <f t="shared" si="398"/>
        <v>1099.5999999999999</v>
      </c>
      <c r="H60" s="11">
        <f t="shared" si="399"/>
        <v>57.9</v>
      </c>
      <c r="I60" s="11">
        <f t="shared" si="400"/>
        <v>11.600000000000001</v>
      </c>
      <c r="J60" s="29">
        <f t="shared" si="401"/>
        <v>0</v>
      </c>
      <c r="K60" s="19">
        <v>0</v>
      </c>
      <c r="L60" s="21">
        <v>0</v>
      </c>
      <c r="M60" s="26">
        <v>0</v>
      </c>
      <c r="N60" s="21">
        <v>0</v>
      </c>
      <c r="O60" s="28">
        <f t="shared" si="402"/>
        <v>0</v>
      </c>
      <c r="P60" s="19">
        <v>0</v>
      </c>
      <c r="Q60" s="21">
        <v>0</v>
      </c>
      <c r="R60" s="21">
        <v>0</v>
      </c>
      <c r="S60" s="21">
        <v>0</v>
      </c>
      <c r="T60" s="42">
        <f t="shared" si="403"/>
        <v>1169.0999999999999</v>
      </c>
      <c r="U60" s="19">
        <v>0</v>
      </c>
      <c r="V60" s="52">
        <f>582+517.6</f>
        <v>1099.5999999999999</v>
      </c>
      <c r="W60" s="52">
        <f>30.7+27.2</f>
        <v>57.9</v>
      </c>
      <c r="X60" s="53">
        <f>6.2+5.4</f>
        <v>11.600000000000001</v>
      </c>
      <c r="Y60" s="18">
        <f t="shared" si="404"/>
        <v>0</v>
      </c>
      <c r="Z60" s="19">
        <v>0</v>
      </c>
      <c r="AA60" s="19">
        <v>0</v>
      </c>
      <c r="AB60" s="19">
        <v>0</v>
      </c>
      <c r="AC60" s="19">
        <v>0</v>
      </c>
      <c r="AD60" s="18">
        <f t="shared" si="405"/>
        <v>0</v>
      </c>
      <c r="AE60" s="19">
        <v>0</v>
      </c>
      <c r="AF60" s="19">
        <v>0</v>
      </c>
      <c r="AG60" s="19">
        <v>0</v>
      </c>
      <c r="AH60" s="19">
        <v>0</v>
      </c>
      <c r="AI60" s="18">
        <f t="shared" si="406"/>
        <v>0</v>
      </c>
      <c r="AJ60" s="19">
        <v>0</v>
      </c>
      <c r="AK60" s="19">
        <v>0</v>
      </c>
      <c r="AL60" s="19">
        <v>0</v>
      </c>
      <c r="AM60" s="19">
        <v>0</v>
      </c>
      <c r="AN60" s="18">
        <f t="shared" si="407"/>
        <v>0</v>
      </c>
      <c r="AO60" s="19">
        <v>0</v>
      </c>
      <c r="AP60" s="19">
        <v>0</v>
      </c>
      <c r="AQ60" s="19">
        <v>0</v>
      </c>
      <c r="AR60" s="19">
        <v>0</v>
      </c>
      <c r="AS60" s="18">
        <f t="shared" si="408"/>
        <v>0</v>
      </c>
      <c r="AT60" s="19">
        <v>0</v>
      </c>
      <c r="AU60" s="19">
        <v>0</v>
      </c>
      <c r="AV60" s="19">
        <v>0</v>
      </c>
      <c r="AW60" s="19">
        <v>0</v>
      </c>
      <c r="AX60" s="18">
        <f t="shared" si="409"/>
        <v>0</v>
      </c>
      <c r="AY60" s="19">
        <v>0</v>
      </c>
      <c r="AZ60" s="19">
        <v>0</v>
      </c>
      <c r="BA60" s="19">
        <v>0</v>
      </c>
      <c r="BB60" s="19">
        <v>0</v>
      </c>
      <c r="BC60" s="18">
        <f t="shared" si="410"/>
        <v>0</v>
      </c>
      <c r="BD60" s="19">
        <v>0</v>
      </c>
      <c r="BE60" s="19">
        <v>0</v>
      </c>
      <c r="BF60" s="19">
        <v>0</v>
      </c>
      <c r="BG60" s="19">
        <v>0</v>
      </c>
    </row>
    <row r="61" spans="1:59" ht="47.25" x14ac:dyDescent="0.25">
      <c r="A61" s="10" t="s">
        <v>140</v>
      </c>
      <c r="B61" s="51" t="s">
        <v>136</v>
      </c>
      <c r="C61" s="16" t="s">
        <v>21</v>
      </c>
      <c r="D61" s="16" t="s">
        <v>63</v>
      </c>
      <c r="E61" s="11">
        <f t="shared" si="396"/>
        <v>349.2</v>
      </c>
      <c r="F61" s="11">
        <f t="shared" si="397"/>
        <v>0</v>
      </c>
      <c r="G61" s="11">
        <f t="shared" si="398"/>
        <v>328.5</v>
      </c>
      <c r="H61" s="11">
        <f t="shared" si="399"/>
        <v>17.299999999999997</v>
      </c>
      <c r="I61" s="11">
        <f t="shared" si="400"/>
        <v>3.4000000000000004</v>
      </c>
      <c r="J61" s="29">
        <f t="shared" si="401"/>
        <v>0</v>
      </c>
      <c r="K61" s="19">
        <v>0</v>
      </c>
      <c r="L61" s="21">
        <v>0</v>
      </c>
      <c r="M61" s="26">
        <v>0</v>
      </c>
      <c r="N61" s="21">
        <v>0</v>
      </c>
      <c r="O61" s="28">
        <f t="shared" si="402"/>
        <v>0</v>
      </c>
      <c r="P61" s="19">
        <v>0</v>
      </c>
      <c r="Q61" s="21">
        <v>0</v>
      </c>
      <c r="R61" s="21">
        <v>0</v>
      </c>
      <c r="S61" s="21">
        <v>0</v>
      </c>
      <c r="T61" s="42">
        <f t="shared" si="403"/>
        <v>349.2</v>
      </c>
      <c r="U61" s="19">
        <v>0</v>
      </c>
      <c r="V61" s="52">
        <f>1205.8-877.3</f>
        <v>328.5</v>
      </c>
      <c r="W61" s="52">
        <f>63.5-46.2</f>
        <v>17.299999999999997</v>
      </c>
      <c r="X61" s="53">
        <f>12.8-9.4</f>
        <v>3.4000000000000004</v>
      </c>
      <c r="Y61" s="18">
        <f t="shared" si="404"/>
        <v>0</v>
      </c>
      <c r="Z61" s="19">
        <v>0</v>
      </c>
      <c r="AA61" s="19">
        <v>0</v>
      </c>
      <c r="AB61" s="19">
        <v>0</v>
      </c>
      <c r="AC61" s="19">
        <v>0</v>
      </c>
      <c r="AD61" s="18">
        <f t="shared" si="405"/>
        <v>0</v>
      </c>
      <c r="AE61" s="19">
        <v>0</v>
      </c>
      <c r="AF61" s="19">
        <v>0</v>
      </c>
      <c r="AG61" s="19">
        <v>0</v>
      </c>
      <c r="AH61" s="19">
        <v>0</v>
      </c>
      <c r="AI61" s="18">
        <f t="shared" si="406"/>
        <v>0</v>
      </c>
      <c r="AJ61" s="19">
        <v>0</v>
      </c>
      <c r="AK61" s="19">
        <v>0</v>
      </c>
      <c r="AL61" s="19">
        <v>0</v>
      </c>
      <c r="AM61" s="19">
        <v>0</v>
      </c>
      <c r="AN61" s="18">
        <f t="shared" si="407"/>
        <v>0</v>
      </c>
      <c r="AO61" s="19">
        <v>0</v>
      </c>
      <c r="AP61" s="19">
        <v>0</v>
      </c>
      <c r="AQ61" s="19">
        <v>0</v>
      </c>
      <c r="AR61" s="19">
        <v>0</v>
      </c>
      <c r="AS61" s="18">
        <f t="shared" si="408"/>
        <v>0</v>
      </c>
      <c r="AT61" s="19">
        <v>0</v>
      </c>
      <c r="AU61" s="19">
        <v>0</v>
      </c>
      <c r="AV61" s="19">
        <v>0</v>
      </c>
      <c r="AW61" s="19">
        <v>0</v>
      </c>
      <c r="AX61" s="18">
        <f t="shared" si="409"/>
        <v>0</v>
      </c>
      <c r="AY61" s="19">
        <v>0</v>
      </c>
      <c r="AZ61" s="19">
        <v>0</v>
      </c>
      <c r="BA61" s="19">
        <v>0</v>
      </c>
      <c r="BB61" s="19">
        <v>0</v>
      </c>
      <c r="BC61" s="18">
        <f t="shared" si="410"/>
        <v>0</v>
      </c>
      <c r="BD61" s="19">
        <v>0</v>
      </c>
      <c r="BE61" s="19">
        <v>0</v>
      </c>
      <c r="BF61" s="19">
        <v>0</v>
      </c>
      <c r="BG61" s="19">
        <v>0</v>
      </c>
    </row>
    <row r="62" spans="1:59" ht="47.25" x14ac:dyDescent="0.25">
      <c r="A62" s="10" t="s">
        <v>141</v>
      </c>
      <c r="B62" s="54" t="s">
        <v>137</v>
      </c>
      <c r="C62" s="16" t="s">
        <v>21</v>
      </c>
      <c r="D62" s="16" t="s">
        <v>63</v>
      </c>
      <c r="E62" s="11">
        <f t="shared" ref="E62" si="411">J62+O62+T62+Y62+AD62+AI62+AN62+AS62+AX62+BC62</f>
        <v>559.60000000000014</v>
      </c>
      <c r="F62" s="11">
        <f t="shared" ref="F62" si="412">K62+P62+U62+Z62+AE62+AJ62+AO62+AT62+AY62+BD62</f>
        <v>0</v>
      </c>
      <c r="G62" s="11">
        <f t="shared" ref="G62" si="413">L62+Q62+V62+AA62+AF62+AK62+AP62+AU62+AZ62+BE62</f>
        <v>526.30000000000007</v>
      </c>
      <c r="H62" s="11">
        <f t="shared" ref="H62" si="414">M62+R62+W62+AB62+AG62+AL62+AQ62+AV62+BA62+BF62</f>
        <v>27.699999999999996</v>
      </c>
      <c r="I62" s="11">
        <f t="shared" ref="I62" si="415">N62+S62+X62+AC62+AH62+AM62+AR62+AW62+BB62+BG62</f>
        <v>5.6</v>
      </c>
      <c r="J62" s="29">
        <f t="shared" ref="J62" si="416">L62+M62+N62</f>
        <v>0</v>
      </c>
      <c r="K62" s="19">
        <v>0</v>
      </c>
      <c r="L62" s="21">
        <v>0</v>
      </c>
      <c r="M62" s="26">
        <v>0</v>
      </c>
      <c r="N62" s="21">
        <v>0</v>
      </c>
      <c r="O62" s="28">
        <f t="shared" ref="O62" si="417">SUM(Q62:S62)</f>
        <v>0</v>
      </c>
      <c r="P62" s="19">
        <v>0</v>
      </c>
      <c r="Q62" s="21">
        <v>0</v>
      </c>
      <c r="R62" s="21">
        <v>0</v>
      </c>
      <c r="S62" s="21">
        <v>0</v>
      </c>
      <c r="T62" s="42">
        <f t="shared" ref="T62" si="418">SUM(V62:X62)</f>
        <v>559.60000000000014</v>
      </c>
      <c r="U62" s="19">
        <v>0</v>
      </c>
      <c r="V62" s="52">
        <f>1186.2-659.9</f>
        <v>526.30000000000007</v>
      </c>
      <c r="W62" s="52">
        <f>62.4-34.7</f>
        <v>27.699999999999996</v>
      </c>
      <c r="X62" s="53">
        <f>12.6-7</f>
        <v>5.6</v>
      </c>
      <c r="Y62" s="18">
        <f t="shared" ref="Y62" si="419">AB62</f>
        <v>0</v>
      </c>
      <c r="Z62" s="19">
        <v>0</v>
      </c>
      <c r="AA62" s="19">
        <v>0</v>
      </c>
      <c r="AB62" s="19">
        <v>0</v>
      </c>
      <c r="AC62" s="19">
        <v>0</v>
      </c>
      <c r="AD62" s="18">
        <f t="shared" ref="AD62" si="420">AG62</f>
        <v>0</v>
      </c>
      <c r="AE62" s="19">
        <v>0</v>
      </c>
      <c r="AF62" s="19">
        <v>0</v>
      </c>
      <c r="AG62" s="19">
        <v>0</v>
      </c>
      <c r="AH62" s="19">
        <v>0</v>
      </c>
      <c r="AI62" s="18">
        <f t="shared" ref="AI62" si="421">AL62</f>
        <v>0</v>
      </c>
      <c r="AJ62" s="19">
        <v>0</v>
      </c>
      <c r="AK62" s="19">
        <v>0</v>
      </c>
      <c r="AL62" s="19">
        <v>0</v>
      </c>
      <c r="AM62" s="19">
        <v>0</v>
      </c>
      <c r="AN62" s="18">
        <f t="shared" ref="AN62" si="422">AQ62</f>
        <v>0</v>
      </c>
      <c r="AO62" s="19">
        <v>0</v>
      </c>
      <c r="AP62" s="19">
        <v>0</v>
      </c>
      <c r="AQ62" s="19">
        <v>0</v>
      </c>
      <c r="AR62" s="19">
        <v>0</v>
      </c>
      <c r="AS62" s="18">
        <f t="shared" ref="AS62" si="423">AV62</f>
        <v>0</v>
      </c>
      <c r="AT62" s="19">
        <v>0</v>
      </c>
      <c r="AU62" s="19">
        <v>0</v>
      </c>
      <c r="AV62" s="19">
        <v>0</v>
      </c>
      <c r="AW62" s="19">
        <v>0</v>
      </c>
      <c r="AX62" s="18">
        <f t="shared" ref="AX62" si="424">BA62</f>
        <v>0</v>
      </c>
      <c r="AY62" s="19">
        <v>0</v>
      </c>
      <c r="AZ62" s="19">
        <v>0</v>
      </c>
      <c r="BA62" s="19">
        <v>0</v>
      </c>
      <c r="BB62" s="19">
        <v>0</v>
      </c>
      <c r="BC62" s="18">
        <f t="shared" ref="BC62" si="425">BF62</f>
        <v>0</v>
      </c>
      <c r="BD62" s="19">
        <v>0</v>
      </c>
      <c r="BE62" s="19">
        <v>0</v>
      </c>
      <c r="BF62" s="19">
        <v>0</v>
      </c>
      <c r="BG62" s="19">
        <v>0</v>
      </c>
    </row>
    <row r="63" spans="1:59" ht="31.5" x14ac:dyDescent="0.25">
      <c r="A63" s="10" t="s">
        <v>142</v>
      </c>
      <c r="B63" s="55" t="s">
        <v>170</v>
      </c>
      <c r="C63" s="16" t="s">
        <v>21</v>
      </c>
      <c r="D63" s="16" t="s">
        <v>63</v>
      </c>
      <c r="E63" s="11">
        <f t="shared" ref="E63:E65" si="426">J63+O63+T63+Y63+AD63+AI63+AN63+AS63+AX63+BC63</f>
        <v>8056.9</v>
      </c>
      <c r="F63" s="11">
        <f t="shared" ref="F63:F65" si="427">K63+P63+U63+Z63+AE63+AJ63+AO63+AT63+AY63+BD63</f>
        <v>0</v>
      </c>
      <c r="G63" s="11">
        <f t="shared" ref="G63:G65" si="428">L63+Q63+V63+AA63+AF63+AK63+AP63+AU63+AZ63+BE63</f>
        <v>7577.4</v>
      </c>
      <c r="H63" s="11">
        <f t="shared" ref="H63:H65" si="429">M63+R63+W63+AB63+AG63+AL63+AQ63+AV63+BA63+BF63</f>
        <v>398.9</v>
      </c>
      <c r="I63" s="11">
        <f t="shared" ref="I63:I65" si="430">N63+S63+X63+AC63+AH63+AM63+AR63+AW63+BB63+BG63</f>
        <v>80.599999999999994</v>
      </c>
      <c r="J63" s="29">
        <f t="shared" ref="J63:J65" si="431">L63+M63+N63</f>
        <v>0</v>
      </c>
      <c r="K63" s="19">
        <v>0</v>
      </c>
      <c r="L63" s="21">
        <v>0</v>
      </c>
      <c r="M63" s="26">
        <v>0</v>
      </c>
      <c r="N63" s="21">
        <v>0</v>
      </c>
      <c r="O63" s="28">
        <f t="shared" ref="O63:O65" si="432">SUM(Q63:S63)</f>
        <v>0</v>
      </c>
      <c r="P63" s="19">
        <v>0</v>
      </c>
      <c r="Q63" s="21">
        <v>0</v>
      </c>
      <c r="R63" s="21">
        <v>0</v>
      </c>
      <c r="S63" s="21">
        <v>0</v>
      </c>
      <c r="T63" s="40">
        <f t="shared" ref="T63:T65" si="433">SUM(V63:X63)</f>
        <v>8056.9</v>
      </c>
      <c r="U63" s="41">
        <v>0</v>
      </c>
      <c r="V63" s="56">
        <v>7577.4</v>
      </c>
      <c r="W63" s="52">
        <v>398.9</v>
      </c>
      <c r="X63" s="57">
        <v>80.599999999999994</v>
      </c>
      <c r="Y63" s="18">
        <f t="shared" ref="Y63:Y65" si="434">AB63</f>
        <v>0</v>
      </c>
      <c r="Z63" s="19">
        <v>0</v>
      </c>
      <c r="AA63" s="19">
        <v>0</v>
      </c>
      <c r="AB63" s="19">
        <v>0</v>
      </c>
      <c r="AC63" s="19">
        <v>0</v>
      </c>
      <c r="AD63" s="18">
        <f t="shared" ref="AD63:AD65" si="435">AG63</f>
        <v>0</v>
      </c>
      <c r="AE63" s="19">
        <v>0</v>
      </c>
      <c r="AF63" s="19">
        <v>0</v>
      </c>
      <c r="AG63" s="19">
        <v>0</v>
      </c>
      <c r="AH63" s="19">
        <v>0</v>
      </c>
      <c r="AI63" s="18">
        <f t="shared" ref="AI63:AI65" si="436">AL63</f>
        <v>0</v>
      </c>
      <c r="AJ63" s="19">
        <v>0</v>
      </c>
      <c r="AK63" s="19">
        <v>0</v>
      </c>
      <c r="AL63" s="19">
        <v>0</v>
      </c>
      <c r="AM63" s="19">
        <v>0</v>
      </c>
      <c r="AN63" s="18">
        <f t="shared" ref="AN63:AN65" si="437">AQ63</f>
        <v>0</v>
      </c>
      <c r="AO63" s="19">
        <v>0</v>
      </c>
      <c r="AP63" s="19">
        <v>0</v>
      </c>
      <c r="AQ63" s="19">
        <v>0</v>
      </c>
      <c r="AR63" s="19">
        <v>0</v>
      </c>
      <c r="AS63" s="18">
        <f t="shared" ref="AS63:AS65" si="438">AV63</f>
        <v>0</v>
      </c>
      <c r="AT63" s="19">
        <v>0</v>
      </c>
      <c r="AU63" s="19">
        <v>0</v>
      </c>
      <c r="AV63" s="19">
        <v>0</v>
      </c>
      <c r="AW63" s="19">
        <v>0</v>
      </c>
      <c r="AX63" s="18">
        <f t="shared" ref="AX63:AX65" si="439">BA63</f>
        <v>0</v>
      </c>
      <c r="AY63" s="19">
        <v>0</v>
      </c>
      <c r="AZ63" s="19">
        <v>0</v>
      </c>
      <c r="BA63" s="19">
        <v>0</v>
      </c>
      <c r="BB63" s="19">
        <v>0</v>
      </c>
      <c r="BC63" s="18">
        <f t="shared" ref="BC63:BC65" si="440">BF63</f>
        <v>0</v>
      </c>
      <c r="BD63" s="19">
        <v>0</v>
      </c>
      <c r="BE63" s="19">
        <v>0</v>
      </c>
      <c r="BF63" s="19">
        <v>0</v>
      </c>
      <c r="BG63" s="19">
        <v>0</v>
      </c>
    </row>
    <row r="64" spans="1:59" ht="31.5" x14ac:dyDescent="0.25">
      <c r="A64" s="10" t="s">
        <v>143</v>
      </c>
      <c r="B64" s="34" t="s">
        <v>174</v>
      </c>
      <c r="C64" s="16" t="s">
        <v>21</v>
      </c>
      <c r="D64" s="16" t="s">
        <v>63</v>
      </c>
      <c r="E64" s="11">
        <f t="shared" si="426"/>
        <v>3032.2000000000003</v>
      </c>
      <c r="F64" s="11">
        <f t="shared" si="427"/>
        <v>0</v>
      </c>
      <c r="G64" s="11">
        <f t="shared" si="428"/>
        <v>2851.8</v>
      </c>
      <c r="H64" s="11">
        <f t="shared" si="429"/>
        <v>150.1</v>
      </c>
      <c r="I64" s="11">
        <f t="shared" si="430"/>
        <v>30.3</v>
      </c>
      <c r="J64" s="29">
        <f t="shared" si="431"/>
        <v>0</v>
      </c>
      <c r="K64" s="19">
        <v>0</v>
      </c>
      <c r="L64" s="21">
        <v>0</v>
      </c>
      <c r="M64" s="26">
        <v>0</v>
      </c>
      <c r="N64" s="21">
        <v>0</v>
      </c>
      <c r="O64" s="28">
        <f t="shared" si="432"/>
        <v>0</v>
      </c>
      <c r="P64" s="19">
        <v>0</v>
      </c>
      <c r="Q64" s="21">
        <v>0</v>
      </c>
      <c r="R64" s="21">
        <v>0</v>
      </c>
      <c r="S64" s="21">
        <v>0</v>
      </c>
      <c r="T64" s="40">
        <f t="shared" si="433"/>
        <v>3032.2000000000003</v>
      </c>
      <c r="U64" s="41">
        <v>0</v>
      </c>
      <c r="V64" s="56">
        <v>2851.8</v>
      </c>
      <c r="W64" s="52">
        <v>150.1</v>
      </c>
      <c r="X64" s="57">
        <v>30.3</v>
      </c>
      <c r="Y64" s="18">
        <f t="shared" si="434"/>
        <v>0</v>
      </c>
      <c r="Z64" s="19">
        <v>0</v>
      </c>
      <c r="AA64" s="19">
        <v>0</v>
      </c>
      <c r="AB64" s="19">
        <v>0</v>
      </c>
      <c r="AC64" s="19">
        <v>0</v>
      </c>
      <c r="AD64" s="18">
        <f t="shared" si="435"/>
        <v>0</v>
      </c>
      <c r="AE64" s="19">
        <v>0</v>
      </c>
      <c r="AF64" s="19">
        <v>0</v>
      </c>
      <c r="AG64" s="19">
        <v>0</v>
      </c>
      <c r="AH64" s="19">
        <v>0</v>
      </c>
      <c r="AI64" s="18">
        <f t="shared" si="436"/>
        <v>0</v>
      </c>
      <c r="AJ64" s="19">
        <v>0</v>
      </c>
      <c r="AK64" s="19">
        <v>0</v>
      </c>
      <c r="AL64" s="19">
        <v>0</v>
      </c>
      <c r="AM64" s="19">
        <v>0</v>
      </c>
      <c r="AN64" s="18">
        <f t="shared" si="437"/>
        <v>0</v>
      </c>
      <c r="AO64" s="19">
        <v>0</v>
      </c>
      <c r="AP64" s="19">
        <v>0</v>
      </c>
      <c r="AQ64" s="19">
        <v>0</v>
      </c>
      <c r="AR64" s="19">
        <v>0</v>
      </c>
      <c r="AS64" s="18">
        <f t="shared" si="438"/>
        <v>0</v>
      </c>
      <c r="AT64" s="19">
        <v>0</v>
      </c>
      <c r="AU64" s="19">
        <v>0</v>
      </c>
      <c r="AV64" s="19">
        <v>0</v>
      </c>
      <c r="AW64" s="19">
        <v>0</v>
      </c>
      <c r="AX64" s="18">
        <f t="shared" si="439"/>
        <v>0</v>
      </c>
      <c r="AY64" s="19">
        <v>0</v>
      </c>
      <c r="AZ64" s="19">
        <v>0</v>
      </c>
      <c r="BA64" s="19">
        <v>0</v>
      </c>
      <c r="BB64" s="19">
        <v>0</v>
      </c>
      <c r="BC64" s="18">
        <f t="shared" si="440"/>
        <v>0</v>
      </c>
      <c r="BD64" s="19">
        <v>0</v>
      </c>
      <c r="BE64" s="19">
        <v>0</v>
      </c>
      <c r="BF64" s="19">
        <v>0</v>
      </c>
      <c r="BG64" s="19">
        <v>0</v>
      </c>
    </row>
    <row r="65" spans="1:59" ht="31.5" x14ac:dyDescent="0.25">
      <c r="A65" s="10" t="s">
        <v>144</v>
      </c>
      <c r="B65" s="34" t="s">
        <v>173</v>
      </c>
      <c r="C65" s="16" t="s">
        <v>21</v>
      </c>
      <c r="D65" s="16" t="s">
        <v>63</v>
      </c>
      <c r="E65" s="11">
        <f t="shared" si="426"/>
        <v>666.2</v>
      </c>
      <c r="F65" s="11">
        <f t="shared" si="427"/>
        <v>0</v>
      </c>
      <c r="G65" s="11">
        <f t="shared" si="428"/>
        <v>626.5</v>
      </c>
      <c r="H65" s="11">
        <f t="shared" si="429"/>
        <v>33</v>
      </c>
      <c r="I65" s="11">
        <f t="shared" si="430"/>
        <v>6.7</v>
      </c>
      <c r="J65" s="29">
        <f t="shared" si="431"/>
        <v>0</v>
      </c>
      <c r="K65" s="19">
        <v>0</v>
      </c>
      <c r="L65" s="21">
        <v>0</v>
      </c>
      <c r="M65" s="26">
        <v>0</v>
      </c>
      <c r="N65" s="21">
        <v>0</v>
      </c>
      <c r="O65" s="28">
        <f t="shared" si="432"/>
        <v>0</v>
      </c>
      <c r="P65" s="19">
        <v>0</v>
      </c>
      <c r="Q65" s="21">
        <v>0</v>
      </c>
      <c r="R65" s="21">
        <v>0</v>
      </c>
      <c r="S65" s="21">
        <v>0</v>
      </c>
      <c r="T65" s="40">
        <f t="shared" si="433"/>
        <v>666.2</v>
      </c>
      <c r="U65" s="41">
        <v>0</v>
      </c>
      <c r="V65" s="56">
        <v>626.5</v>
      </c>
      <c r="W65" s="52">
        <v>33</v>
      </c>
      <c r="X65" s="57">
        <v>6.7</v>
      </c>
      <c r="Y65" s="18">
        <f t="shared" si="434"/>
        <v>0</v>
      </c>
      <c r="Z65" s="19">
        <v>0</v>
      </c>
      <c r="AA65" s="19">
        <v>0</v>
      </c>
      <c r="AB65" s="19">
        <v>0</v>
      </c>
      <c r="AC65" s="19">
        <v>0</v>
      </c>
      <c r="AD65" s="18">
        <f t="shared" si="435"/>
        <v>0</v>
      </c>
      <c r="AE65" s="19">
        <v>0</v>
      </c>
      <c r="AF65" s="19">
        <v>0</v>
      </c>
      <c r="AG65" s="19">
        <v>0</v>
      </c>
      <c r="AH65" s="19">
        <v>0</v>
      </c>
      <c r="AI65" s="18">
        <f t="shared" si="436"/>
        <v>0</v>
      </c>
      <c r="AJ65" s="19">
        <v>0</v>
      </c>
      <c r="AK65" s="19">
        <v>0</v>
      </c>
      <c r="AL65" s="19">
        <v>0</v>
      </c>
      <c r="AM65" s="19">
        <v>0</v>
      </c>
      <c r="AN65" s="18">
        <f t="shared" si="437"/>
        <v>0</v>
      </c>
      <c r="AO65" s="19">
        <v>0</v>
      </c>
      <c r="AP65" s="19">
        <v>0</v>
      </c>
      <c r="AQ65" s="19">
        <v>0</v>
      </c>
      <c r="AR65" s="19">
        <v>0</v>
      </c>
      <c r="AS65" s="18">
        <f t="shared" si="438"/>
        <v>0</v>
      </c>
      <c r="AT65" s="19">
        <v>0</v>
      </c>
      <c r="AU65" s="19">
        <v>0</v>
      </c>
      <c r="AV65" s="19">
        <v>0</v>
      </c>
      <c r="AW65" s="19">
        <v>0</v>
      </c>
      <c r="AX65" s="18">
        <f t="shared" si="439"/>
        <v>0</v>
      </c>
      <c r="AY65" s="19">
        <v>0</v>
      </c>
      <c r="AZ65" s="19">
        <v>0</v>
      </c>
      <c r="BA65" s="19">
        <v>0</v>
      </c>
      <c r="BB65" s="19">
        <v>0</v>
      </c>
      <c r="BC65" s="18">
        <f t="shared" si="440"/>
        <v>0</v>
      </c>
      <c r="BD65" s="19">
        <v>0</v>
      </c>
      <c r="BE65" s="19">
        <v>0</v>
      </c>
      <c r="BF65" s="19">
        <v>0</v>
      </c>
      <c r="BG65" s="19">
        <v>0</v>
      </c>
    </row>
    <row r="66" spans="1:59" ht="47.25" x14ac:dyDescent="0.25">
      <c r="A66" s="10" t="s">
        <v>162</v>
      </c>
      <c r="B66" s="54" t="s">
        <v>145</v>
      </c>
      <c r="C66" s="16" t="s">
        <v>21</v>
      </c>
      <c r="D66" s="16" t="s">
        <v>63</v>
      </c>
      <c r="E66" s="11">
        <f t="shared" ref="E66" si="441">J66+O66+T66+Y66+AD66+AI66+AN66+AS66+AX66+BC66</f>
        <v>11163.9</v>
      </c>
      <c r="F66" s="11">
        <f t="shared" ref="F66" si="442">K66+P66+U66+Z66+AE66+AJ66+AO66+AT66+AY66+BD66</f>
        <v>0</v>
      </c>
      <c r="G66" s="11">
        <f t="shared" ref="G66" si="443">L66+Q66+V66+AA66+AF66+AK66+AP66+AU66+AZ66+BE66</f>
        <v>0</v>
      </c>
      <c r="H66" s="11">
        <f t="shared" ref="H66" si="444">M66+R66+W66+AB66+AG66+AL66+AQ66+AV66+BA66+BF66</f>
        <v>11052.3</v>
      </c>
      <c r="I66" s="11">
        <f t="shared" ref="I66" si="445">N66+S66+X66+AC66+AH66+AM66+AR66+AW66+BB66+BG66</f>
        <v>111.6</v>
      </c>
      <c r="J66" s="29">
        <f t="shared" ref="J66" si="446">L66+M66+N66</f>
        <v>0</v>
      </c>
      <c r="K66" s="19">
        <v>0</v>
      </c>
      <c r="L66" s="21">
        <v>0</v>
      </c>
      <c r="M66" s="26">
        <v>0</v>
      </c>
      <c r="N66" s="21">
        <v>0</v>
      </c>
      <c r="O66" s="28">
        <f t="shared" ref="O66" si="447">SUM(Q66:S66)</f>
        <v>0</v>
      </c>
      <c r="P66" s="19">
        <v>0</v>
      </c>
      <c r="Q66" s="21">
        <v>0</v>
      </c>
      <c r="R66" s="21">
        <v>0</v>
      </c>
      <c r="S66" s="21">
        <v>0</v>
      </c>
      <c r="T66" s="42">
        <f t="shared" ref="T66" si="448">SUM(V66:X66)</f>
        <v>11163.9</v>
      </c>
      <c r="U66" s="19">
        <v>0</v>
      </c>
      <c r="V66" s="8">
        <f>SUM(V67:V109)</f>
        <v>0</v>
      </c>
      <c r="W66" s="52">
        <v>11052.3</v>
      </c>
      <c r="X66" s="53">
        <v>111.6</v>
      </c>
      <c r="Y66" s="18">
        <f t="shared" ref="Y66" si="449">AB66</f>
        <v>0</v>
      </c>
      <c r="Z66" s="19">
        <v>0</v>
      </c>
      <c r="AA66" s="19">
        <v>0</v>
      </c>
      <c r="AB66" s="19">
        <v>0</v>
      </c>
      <c r="AC66" s="19">
        <v>0</v>
      </c>
      <c r="AD66" s="18">
        <f t="shared" ref="AD66" si="450">AG66</f>
        <v>0</v>
      </c>
      <c r="AE66" s="19">
        <v>0</v>
      </c>
      <c r="AF66" s="19">
        <v>0</v>
      </c>
      <c r="AG66" s="19">
        <v>0</v>
      </c>
      <c r="AH66" s="19">
        <v>0</v>
      </c>
      <c r="AI66" s="18">
        <f t="shared" ref="AI66" si="451">AL66</f>
        <v>0</v>
      </c>
      <c r="AJ66" s="19">
        <v>0</v>
      </c>
      <c r="AK66" s="19">
        <v>0</v>
      </c>
      <c r="AL66" s="19">
        <v>0</v>
      </c>
      <c r="AM66" s="19">
        <v>0</v>
      </c>
      <c r="AN66" s="18">
        <f t="shared" ref="AN66" si="452">AQ66</f>
        <v>0</v>
      </c>
      <c r="AO66" s="19">
        <v>0</v>
      </c>
      <c r="AP66" s="19">
        <v>0</v>
      </c>
      <c r="AQ66" s="19">
        <v>0</v>
      </c>
      <c r="AR66" s="19">
        <v>0</v>
      </c>
      <c r="AS66" s="18">
        <f t="shared" ref="AS66" si="453">AV66</f>
        <v>0</v>
      </c>
      <c r="AT66" s="19">
        <v>0</v>
      </c>
      <c r="AU66" s="19">
        <v>0</v>
      </c>
      <c r="AV66" s="19">
        <v>0</v>
      </c>
      <c r="AW66" s="19">
        <v>0</v>
      </c>
      <c r="AX66" s="18">
        <f t="shared" ref="AX66" si="454">BA66</f>
        <v>0</v>
      </c>
      <c r="AY66" s="19">
        <v>0</v>
      </c>
      <c r="AZ66" s="19">
        <v>0</v>
      </c>
      <c r="BA66" s="19">
        <v>0</v>
      </c>
      <c r="BB66" s="19">
        <v>0</v>
      </c>
      <c r="BC66" s="18">
        <f t="shared" ref="BC66" si="455">BF66</f>
        <v>0</v>
      </c>
      <c r="BD66" s="19">
        <v>0</v>
      </c>
      <c r="BE66" s="19">
        <v>0</v>
      </c>
      <c r="BF66" s="19">
        <v>0</v>
      </c>
      <c r="BG66" s="19">
        <v>0</v>
      </c>
    </row>
    <row r="67" spans="1:59" ht="47.25" x14ac:dyDescent="0.25">
      <c r="A67" s="10" t="s">
        <v>164</v>
      </c>
      <c r="B67" s="54" t="s">
        <v>163</v>
      </c>
      <c r="C67" s="16" t="s">
        <v>21</v>
      </c>
      <c r="D67" s="16" t="s">
        <v>63</v>
      </c>
      <c r="E67" s="11">
        <f t="shared" ref="E67" si="456">J67+O67+T67+Y67+AD67+AI67+AN67+AS67+AX67+BC67</f>
        <v>17433.300000000003</v>
      </c>
      <c r="F67" s="11">
        <f t="shared" ref="F67" si="457">K67+P67+U67+Z67+AE67+AJ67+AO67+AT67+AY67+BD67</f>
        <v>0</v>
      </c>
      <c r="G67" s="11">
        <f t="shared" ref="G67" si="458">L67+Q67+V67+AA67+AF67+AK67+AP67+AU67+AZ67+BE67</f>
        <v>0</v>
      </c>
      <c r="H67" s="11">
        <f t="shared" ref="H67" si="459">M67+R67+W67+AB67+AG67+AL67+AQ67+AV67+BA67+BF67</f>
        <v>17258.900000000001</v>
      </c>
      <c r="I67" s="11">
        <f t="shared" ref="I67" si="460">N67+S67+X67+AC67+AH67+AM67+AR67+AW67+BB67+BG67</f>
        <v>174.4</v>
      </c>
      <c r="J67" s="29">
        <f t="shared" ref="J67" si="461">L67+M67+N67</f>
        <v>0</v>
      </c>
      <c r="K67" s="19">
        <v>0</v>
      </c>
      <c r="L67" s="21">
        <v>0</v>
      </c>
      <c r="M67" s="26">
        <v>0</v>
      </c>
      <c r="N67" s="21">
        <v>0</v>
      </c>
      <c r="O67" s="28">
        <f t="shared" ref="O67" si="462">SUM(Q67:S67)</f>
        <v>0</v>
      </c>
      <c r="P67" s="19">
        <v>0</v>
      </c>
      <c r="Q67" s="21">
        <v>0</v>
      </c>
      <c r="R67" s="21">
        <v>0</v>
      </c>
      <c r="S67" s="21">
        <v>0</v>
      </c>
      <c r="T67" s="42">
        <f t="shared" ref="T67" si="463">SUM(V67:X67)</f>
        <v>17433.300000000003</v>
      </c>
      <c r="U67" s="19">
        <v>0</v>
      </c>
      <c r="V67" s="8">
        <f>SUM(V68:V110)</f>
        <v>0</v>
      </c>
      <c r="W67" s="52">
        <v>17258.900000000001</v>
      </c>
      <c r="X67" s="53">
        <v>174.4</v>
      </c>
      <c r="Y67" s="18">
        <f t="shared" ref="Y67" si="464">AB67</f>
        <v>0</v>
      </c>
      <c r="Z67" s="19">
        <v>0</v>
      </c>
      <c r="AA67" s="19">
        <v>0</v>
      </c>
      <c r="AB67" s="19">
        <v>0</v>
      </c>
      <c r="AC67" s="19">
        <v>0</v>
      </c>
      <c r="AD67" s="18">
        <f t="shared" ref="AD67" si="465">AG67</f>
        <v>0</v>
      </c>
      <c r="AE67" s="19">
        <v>0</v>
      </c>
      <c r="AF67" s="19">
        <v>0</v>
      </c>
      <c r="AG67" s="19">
        <v>0</v>
      </c>
      <c r="AH67" s="19">
        <v>0</v>
      </c>
      <c r="AI67" s="18">
        <f t="shared" ref="AI67" si="466">AL67</f>
        <v>0</v>
      </c>
      <c r="AJ67" s="19">
        <v>0</v>
      </c>
      <c r="AK67" s="19">
        <v>0</v>
      </c>
      <c r="AL67" s="19">
        <v>0</v>
      </c>
      <c r="AM67" s="19">
        <v>0</v>
      </c>
      <c r="AN67" s="18">
        <f t="shared" ref="AN67" si="467">AQ67</f>
        <v>0</v>
      </c>
      <c r="AO67" s="19">
        <v>0</v>
      </c>
      <c r="AP67" s="19">
        <v>0</v>
      </c>
      <c r="AQ67" s="19">
        <v>0</v>
      </c>
      <c r="AR67" s="19">
        <v>0</v>
      </c>
      <c r="AS67" s="18">
        <f t="shared" ref="AS67" si="468">AV67</f>
        <v>0</v>
      </c>
      <c r="AT67" s="19">
        <v>0</v>
      </c>
      <c r="AU67" s="19">
        <v>0</v>
      </c>
      <c r="AV67" s="19">
        <v>0</v>
      </c>
      <c r="AW67" s="19">
        <v>0</v>
      </c>
      <c r="AX67" s="18">
        <f t="shared" ref="AX67" si="469">BA67</f>
        <v>0</v>
      </c>
      <c r="AY67" s="19">
        <v>0</v>
      </c>
      <c r="AZ67" s="19">
        <v>0</v>
      </c>
      <c r="BA67" s="19">
        <v>0</v>
      </c>
      <c r="BB67" s="19">
        <v>0</v>
      </c>
      <c r="BC67" s="18">
        <f t="shared" ref="BC67" si="470">BF67</f>
        <v>0</v>
      </c>
      <c r="BD67" s="19">
        <v>0</v>
      </c>
      <c r="BE67" s="19">
        <v>0</v>
      </c>
      <c r="BF67" s="19">
        <v>0</v>
      </c>
      <c r="BG67" s="19">
        <v>0</v>
      </c>
    </row>
    <row r="68" spans="1:59" ht="47.25" x14ac:dyDescent="0.25">
      <c r="A68" s="10" t="s">
        <v>171</v>
      </c>
      <c r="B68" s="54" t="s">
        <v>165</v>
      </c>
      <c r="C68" s="16" t="s">
        <v>21</v>
      </c>
      <c r="D68" s="16" t="s">
        <v>63</v>
      </c>
      <c r="E68" s="11">
        <f t="shared" ref="E68" si="471">J68+O68+T68+Y68+AD68+AI68+AN68+AS68+AX68+BC68</f>
        <v>1043.2</v>
      </c>
      <c r="F68" s="11">
        <f t="shared" ref="F68" si="472">K68+P68+U68+Z68+AE68+AJ68+AO68+AT68+AY68+BD68</f>
        <v>0</v>
      </c>
      <c r="G68" s="11">
        <f t="shared" ref="G68" si="473">L68+Q68+V68+AA68+AF68+AK68+AP68+AU68+AZ68+BE68</f>
        <v>0</v>
      </c>
      <c r="H68" s="11">
        <f t="shared" ref="H68" si="474">M68+R68+W68+AB68+AG68+AL68+AQ68+AV68+BA68+BF68</f>
        <v>1032.8</v>
      </c>
      <c r="I68" s="11">
        <f t="shared" ref="I68" si="475">N68+S68+X68+AC68+AH68+AM68+AR68+AW68+BB68+BG68</f>
        <v>10.4</v>
      </c>
      <c r="J68" s="29">
        <f t="shared" ref="J68" si="476">L68+M68+N68</f>
        <v>0</v>
      </c>
      <c r="K68" s="19">
        <v>0</v>
      </c>
      <c r="L68" s="21">
        <v>0</v>
      </c>
      <c r="M68" s="26">
        <v>0</v>
      </c>
      <c r="N68" s="21">
        <v>0</v>
      </c>
      <c r="O68" s="28">
        <f t="shared" ref="O68" si="477">SUM(Q68:S68)</f>
        <v>0</v>
      </c>
      <c r="P68" s="19">
        <v>0</v>
      </c>
      <c r="Q68" s="21">
        <v>0</v>
      </c>
      <c r="R68" s="21">
        <v>0</v>
      </c>
      <c r="S68" s="21">
        <v>0</v>
      </c>
      <c r="T68" s="42">
        <f t="shared" ref="T68" si="478">SUM(V68:X68)</f>
        <v>1043.2</v>
      </c>
      <c r="U68" s="19">
        <v>0</v>
      </c>
      <c r="V68" s="8">
        <f>SUM(V69:V111)</f>
        <v>0</v>
      </c>
      <c r="W68" s="52">
        <v>1032.8</v>
      </c>
      <c r="X68" s="53">
        <v>10.4</v>
      </c>
      <c r="Y68" s="18">
        <f t="shared" ref="Y68" si="479">AB68</f>
        <v>0</v>
      </c>
      <c r="Z68" s="19">
        <v>0</v>
      </c>
      <c r="AA68" s="19">
        <v>0</v>
      </c>
      <c r="AB68" s="19">
        <v>0</v>
      </c>
      <c r="AC68" s="19">
        <v>0</v>
      </c>
      <c r="AD68" s="18">
        <f t="shared" ref="AD68" si="480">AG68</f>
        <v>0</v>
      </c>
      <c r="AE68" s="19">
        <v>0</v>
      </c>
      <c r="AF68" s="19">
        <v>0</v>
      </c>
      <c r="AG68" s="19">
        <v>0</v>
      </c>
      <c r="AH68" s="19">
        <v>0</v>
      </c>
      <c r="AI68" s="18">
        <f t="shared" ref="AI68" si="481">AL68</f>
        <v>0</v>
      </c>
      <c r="AJ68" s="19">
        <v>0</v>
      </c>
      <c r="AK68" s="19">
        <v>0</v>
      </c>
      <c r="AL68" s="19">
        <v>0</v>
      </c>
      <c r="AM68" s="19">
        <v>0</v>
      </c>
      <c r="AN68" s="18">
        <f t="shared" ref="AN68" si="482">AQ68</f>
        <v>0</v>
      </c>
      <c r="AO68" s="19">
        <v>0</v>
      </c>
      <c r="AP68" s="19">
        <v>0</v>
      </c>
      <c r="AQ68" s="19">
        <v>0</v>
      </c>
      <c r="AR68" s="19">
        <v>0</v>
      </c>
      <c r="AS68" s="18">
        <f t="shared" ref="AS68" si="483">AV68</f>
        <v>0</v>
      </c>
      <c r="AT68" s="19">
        <v>0</v>
      </c>
      <c r="AU68" s="19">
        <v>0</v>
      </c>
      <c r="AV68" s="19">
        <v>0</v>
      </c>
      <c r="AW68" s="19">
        <v>0</v>
      </c>
      <c r="AX68" s="18">
        <f t="shared" ref="AX68" si="484">BA68</f>
        <v>0</v>
      </c>
      <c r="AY68" s="19">
        <v>0</v>
      </c>
      <c r="AZ68" s="19">
        <v>0</v>
      </c>
      <c r="BA68" s="19">
        <v>0</v>
      </c>
      <c r="BB68" s="19">
        <v>0</v>
      </c>
      <c r="BC68" s="18">
        <f t="shared" ref="BC68" si="485">BF68</f>
        <v>0</v>
      </c>
      <c r="BD68" s="19">
        <v>0</v>
      </c>
      <c r="BE68" s="19">
        <v>0</v>
      </c>
      <c r="BF68" s="19">
        <v>0</v>
      </c>
      <c r="BG68" s="19">
        <v>0</v>
      </c>
    </row>
    <row r="69" spans="1:59" ht="31.5" x14ac:dyDescent="0.25">
      <c r="A69" s="10" t="s">
        <v>178</v>
      </c>
      <c r="B69" s="54" t="s">
        <v>180</v>
      </c>
      <c r="C69" s="16" t="s">
        <v>21</v>
      </c>
      <c r="D69" s="16" t="s">
        <v>63</v>
      </c>
      <c r="E69" s="11">
        <f t="shared" ref="E69" si="486">J69+O69+T69+Y69+AD69+AI69+AN69+AS69+AX69+BC69</f>
        <v>2503.5</v>
      </c>
      <c r="F69" s="11">
        <f t="shared" ref="F69" si="487">K69+P69+U69+Z69+AE69+AJ69+AO69+AT69+AY69+BD69</f>
        <v>0</v>
      </c>
      <c r="G69" s="11">
        <f t="shared" ref="G69" si="488">L69+Q69+V69+AA69+AF69+AK69+AP69+AU69+AZ69+BE69</f>
        <v>2354.5</v>
      </c>
      <c r="H69" s="11">
        <f t="shared" ref="H69" si="489">M69+R69+W69+AB69+AG69+AL69+AQ69+AV69+BA69+BF69</f>
        <v>124</v>
      </c>
      <c r="I69" s="11">
        <f t="shared" ref="I69" si="490">N69+S69+X69+AC69+AH69+AM69+AR69+AW69+BB69+BG69</f>
        <v>25</v>
      </c>
      <c r="J69" s="29">
        <f t="shared" ref="J69" si="491">L69+M69+N69</f>
        <v>0</v>
      </c>
      <c r="K69" s="19">
        <v>0</v>
      </c>
      <c r="L69" s="21">
        <v>0</v>
      </c>
      <c r="M69" s="26">
        <v>0</v>
      </c>
      <c r="N69" s="21">
        <v>0</v>
      </c>
      <c r="O69" s="28">
        <f t="shared" ref="O69" si="492">SUM(Q69:S69)</f>
        <v>0</v>
      </c>
      <c r="P69" s="19">
        <v>0</v>
      </c>
      <c r="Q69" s="21">
        <v>0</v>
      </c>
      <c r="R69" s="21">
        <v>0</v>
      </c>
      <c r="S69" s="21">
        <v>0</v>
      </c>
      <c r="T69" s="28">
        <f t="shared" ref="T69" si="493">SUM(V69:X69)</f>
        <v>0</v>
      </c>
      <c r="U69" s="19">
        <v>0</v>
      </c>
      <c r="V69" s="8">
        <f t="shared" ref="V69:V79" si="494">SUM(V70:V116)</f>
        <v>0</v>
      </c>
      <c r="W69" s="19">
        <v>0</v>
      </c>
      <c r="X69" s="19">
        <v>0</v>
      </c>
      <c r="Y69" s="28">
        <f t="shared" ref="Y69:Y73" si="495">SUM(AA69:AC69)</f>
        <v>2503.5</v>
      </c>
      <c r="Z69" s="19">
        <v>0</v>
      </c>
      <c r="AA69" s="58">
        <f>2354.4+0.1</f>
        <v>2354.5</v>
      </c>
      <c r="AB69" s="58">
        <f>124</f>
        <v>124</v>
      </c>
      <c r="AC69" s="58">
        <v>25</v>
      </c>
      <c r="AD69" s="18">
        <f t="shared" ref="AD69" si="496">AG69</f>
        <v>0</v>
      </c>
      <c r="AE69" s="19">
        <v>0</v>
      </c>
      <c r="AF69" s="19">
        <v>0</v>
      </c>
      <c r="AG69" s="19">
        <v>0</v>
      </c>
      <c r="AH69" s="19">
        <v>0</v>
      </c>
      <c r="AI69" s="18">
        <f t="shared" ref="AI69" si="497">AL69</f>
        <v>0</v>
      </c>
      <c r="AJ69" s="19">
        <v>0</v>
      </c>
      <c r="AK69" s="19">
        <v>0</v>
      </c>
      <c r="AL69" s="19">
        <v>0</v>
      </c>
      <c r="AM69" s="19">
        <v>0</v>
      </c>
      <c r="AN69" s="18">
        <f t="shared" ref="AN69" si="498">AQ69</f>
        <v>0</v>
      </c>
      <c r="AO69" s="19">
        <v>0</v>
      </c>
      <c r="AP69" s="19">
        <v>0</v>
      </c>
      <c r="AQ69" s="19">
        <v>0</v>
      </c>
      <c r="AR69" s="19">
        <v>0</v>
      </c>
      <c r="AS69" s="18">
        <f t="shared" ref="AS69" si="499">AV69</f>
        <v>0</v>
      </c>
      <c r="AT69" s="19">
        <v>0</v>
      </c>
      <c r="AU69" s="19">
        <v>0</v>
      </c>
      <c r="AV69" s="19">
        <v>0</v>
      </c>
      <c r="AW69" s="19">
        <v>0</v>
      </c>
      <c r="AX69" s="18">
        <f t="shared" ref="AX69" si="500">BA69</f>
        <v>0</v>
      </c>
      <c r="AY69" s="19">
        <v>0</v>
      </c>
      <c r="AZ69" s="19">
        <v>0</v>
      </c>
      <c r="BA69" s="19">
        <v>0</v>
      </c>
      <c r="BB69" s="19">
        <v>0</v>
      </c>
      <c r="BC69" s="18">
        <f t="shared" ref="BC69" si="501">BF69</f>
        <v>0</v>
      </c>
      <c r="BD69" s="19">
        <v>0</v>
      </c>
      <c r="BE69" s="19">
        <v>0</v>
      </c>
      <c r="BF69" s="19">
        <v>0</v>
      </c>
      <c r="BG69" s="19">
        <v>0</v>
      </c>
    </row>
    <row r="70" spans="1:59" ht="31.5" x14ac:dyDescent="0.25">
      <c r="A70" s="10" t="s">
        <v>179</v>
      </c>
      <c r="B70" s="54" t="s">
        <v>181</v>
      </c>
      <c r="C70" s="16" t="s">
        <v>21</v>
      </c>
      <c r="D70" s="16" t="s">
        <v>63</v>
      </c>
      <c r="E70" s="11">
        <f t="shared" ref="E70" si="502">J70+O70+T70+Y70+AD70+AI70+AN70+AS70+AX70+BC70</f>
        <v>1174.3000000000002</v>
      </c>
      <c r="F70" s="11">
        <f t="shared" ref="F70" si="503">K70+P70+U70+Z70+AE70+AJ70+AO70+AT70+AY70+BD70</f>
        <v>0</v>
      </c>
      <c r="G70" s="11">
        <f t="shared" ref="G70" si="504">L70+Q70+V70+AA70+AF70+AK70+AP70+AU70+AZ70+BE70</f>
        <v>1104.4000000000001</v>
      </c>
      <c r="H70" s="11">
        <f t="shared" ref="H70" si="505">M70+R70+W70+AB70+AG70+AL70+AQ70+AV70+BA70+BF70</f>
        <v>58.2</v>
      </c>
      <c r="I70" s="11">
        <f t="shared" ref="I70" si="506">N70+S70+X70+AC70+AH70+AM70+AR70+AW70+BB70+BG70</f>
        <v>11.7</v>
      </c>
      <c r="J70" s="29">
        <f t="shared" ref="J70" si="507">L70+M70+N70</f>
        <v>0</v>
      </c>
      <c r="K70" s="19">
        <v>0</v>
      </c>
      <c r="L70" s="21">
        <v>0</v>
      </c>
      <c r="M70" s="26">
        <v>0</v>
      </c>
      <c r="N70" s="21">
        <v>0</v>
      </c>
      <c r="O70" s="28">
        <f t="shared" ref="O70" si="508">SUM(Q70:S70)</f>
        <v>0</v>
      </c>
      <c r="P70" s="19">
        <v>0</v>
      </c>
      <c r="Q70" s="21">
        <v>0</v>
      </c>
      <c r="R70" s="21">
        <v>0</v>
      </c>
      <c r="S70" s="21">
        <v>0</v>
      </c>
      <c r="T70" s="28">
        <f t="shared" ref="T70" si="509">SUM(V70:X70)</f>
        <v>0</v>
      </c>
      <c r="U70" s="19">
        <v>0</v>
      </c>
      <c r="V70" s="8">
        <f t="shared" si="494"/>
        <v>0</v>
      </c>
      <c r="W70" s="19">
        <v>0</v>
      </c>
      <c r="X70" s="19">
        <v>0</v>
      </c>
      <c r="Y70" s="28">
        <f t="shared" si="495"/>
        <v>1174.3000000000002</v>
      </c>
      <c r="Z70" s="19">
        <v>0</v>
      </c>
      <c r="AA70" s="58">
        <v>1104.4000000000001</v>
      </c>
      <c r="AB70" s="58">
        <v>58.2</v>
      </c>
      <c r="AC70" s="58">
        <v>11.7</v>
      </c>
      <c r="AD70" s="18">
        <f t="shared" ref="AD70" si="510">AG70</f>
        <v>0</v>
      </c>
      <c r="AE70" s="19">
        <v>0</v>
      </c>
      <c r="AF70" s="19">
        <v>0</v>
      </c>
      <c r="AG70" s="19">
        <v>0</v>
      </c>
      <c r="AH70" s="19">
        <v>0</v>
      </c>
      <c r="AI70" s="18">
        <f t="shared" ref="AI70" si="511">AL70</f>
        <v>0</v>
      </c>
      <c r="AJ70" s="19">
        <v>0</v>
      </c>
      <c r="AK70" s="19">
        <v>0</v>
      </c>
      <c r="AL70" s="19">
        <v>0</v>
      </c>
      <c r="AM70" s="19">
        <v>0</v>
      </c>
      <c r="AN70" s="18">
        <f t="shared" ref="AN70" si="512">AQ70</f>
        <v>0</v>
      </c>
      <c r="AO70" s="19">
        <v>0</v>
      </c>
      <c r="AP70" s="19">
        <v>0</v>
      </c>
      <c r="AQ70" s="19">
        <v>0</v>
      </c>
      <c r="AR70" s="19">
        <v>0</v>
      </c>
      <c r="AS70" s="18">
        <f t="shared" ref="AS70" si="513">AV70</f>
        <v>0</v>
      </c>
      <c r="AT70" s="19">
        <v>0</v>
      </c>
      <c r="AU70" s="19">
        <v>0</v>
      </c>
      <c r="AV70" s="19">
        <v>0</v>
      </c>
      <c r="AW70" s="19">
        <v>0</v>
      </c>
      <c r="AX70" s="18">
        <f t="shared" ref="AX70" si="514">BA70</f>
        <v>0</v>
      </c>
      <c r="AY70" s="19">
        <v>0</v>
      </c>
      <c r="AZ70" s="19">
        <v>0</v>
      </c>
      <c r="BA70" s="19">
        <v>0</v>
      </c>
      <c r="BB70" s="19">
        <v>0</v>
      </c>
      <c r="BC70" s="18">
        <f t="shared" ref="BC70" si="515">BF70</f>
        <v>0</v>
      </c>
      <c r="BD70" s="19">
        <v>0</v>
      </c>
      <c r="BE70" s="19">
        <v>0</v>
      </c>
      <c r="BF70" s="19">
        <v>0</v>
      </c>
      <c r="BG70" s="19">
        <v>0</v>
      </c>
    </row>
    <row r="71" spans="1:59" ht="31.5" x14ac:dyDescent="0.25">
      <c r="A71" s="10" t="s">
        <v>185</v>
      </c>
      <c r="B71" s="54" t="s">
        <v>182</v>
      </c>
      <c r="C71" s="16" t="s">
        <v>21</v>
      </c>
      <c r="D71" s="16" t="s">
        <v>63</v>
      </c>
      <c r="E71" s="11">
        <f t="shared" ref="E71" si="516">J71+O71+T71+Y71+AD71+AI71+AN71+AS71+AX71+BC71</f>
        <v>3554.3999999999996</v>
      </c>
      <c r="F71" s="11">
        <f t="shared" ref="F71" si="517">K71+P71+U71+Z71+AE71+AJ71+AO71+AT71+AY71+BD71</f>
        <v>0</v>
      </c>
      <c r="G71" s="11">
        <f t="shared" ref="G71" si="518">L71+Q71+V71+AA71+AF71+AK71+AP71+AU71+AZ71+BE71</f>
        <v>3342.7999999999997</v>
      </c>
      <c r="H71" s="11">
        <f t="shared" ref="H71" si="519">M71+R71+W71+AB71+AG71+AL71+AQ71+AV71+BA71+BF71</f>
        <v>176</v>
      </c>
      <c r="I71" s="11">
        <f t="shared" ref="I71" si="520">N71+S71+X71+AC71+AH71+AM71+AR71+AW71+BB71+BG71</f>
        <v>35.6</v>
      </c>
      <c r="J71" s="29">
        <f t="shared" ref="J71" si="521">L71+M71+N71</f>
        <v>0</v>
      </c>
      <c r="K71" s="19">
        <v>0</v>
      </c>
      <c r="L71" s="21">
        <v>0</v>
      </c>
      <c r="M71" s="26">
        <v>0</v>
      </c>
      <c r="N71" s="21">
        <v>0</v>
      </c>
      <c r="O71" s="28">
        <f t="shared" ref="O71" si="522">SUM(Q71:S71)</f>
        <v>0</v>
      </c>
      <c r="P71" s="19">
        <v>0</v>
      </c>
      <c r="Q71" s="21">
        <v>0</v>
      </c>
      <c r="R71" s="21">
        <v>0</v>
      </c>
      <c r="S71" s="21">
        <v>0</v>
      </c>
      <c r="T71" s="28">
        <f t="shared" ref="T71" si="523">SUM(V71:X71)</f>
        <v>0</v>
      </c>
      <c r="U71" s="19">
        <v>0</v>
      </c>
      <c r="V71" s="8">
        <f t="shared" si="494"/>
        <v>0</v>
      </c>
      <c r="W71" s="19">
        <v>0</v>
      </c>
      <c r="X71" s="19">
        <v>0</v>
      </c>
      <c r="Y71" s="28">
        <f t="shared" si="495"/>
        <v>3554.3999999999996</v>
      </c>
      <c r="Z71" s="19">
        <v>0</v>
      </c>
      <c r="AA71" s="58">
        <f>3342.7+0.1</f>
        <v>3342.7999999999997</v>
      </c>
      <c r="AB71" s="58">
        <v>176</v>
      </c>
      <c r="AC71" s="58">
        <v>35.6</v>
      </c>
      <c r="AD71" s="18">
        <f t="shared" ref="AD71" si="524">AG71</f>
        <v>0</v>
      </c>
      <c r="AE71" s="19">
        <v>0</v>
      </c>
      <c r="AF71" s="19">
        <v>0</v>
      </c>
      <c r="AG71" s="19">
        <v>0</v>
      </c>
      <c r="AH71" s="19">
        <v>0</v>
      </c>
      <c r="AI71" s="18">
        <f t="shared" ref="AI71" si="525">AL71</f>
        <v>0</v>
      </c>
      <c r="AJ71" s="19">
        <v>0</v>
      </c>
      <c r="AK71" s="19">
        <v>0</v>
      </c>
      <c r="AL71" s="19">
        <v>0</v>
      </c>
      <c r="AM71" s="19">
        <v>0</v>
      </c>
      <c r="AN71" s="18">
        <f t="shared" ref="AN71" si="526">AQ71</f>
        <v>0</v>
      </c>
      <c r="AO71" s="19">
        <v>0</v>
      </c>
      <c r="AP71" s="19">
        <v>0</v>
      </c>
      <c r="AQ71" s="19">
        <v>0</v>
      </c>
      <c r="AR71" s="19">
        <v>0</v>
      </c>
      <c r="AS71" s="18">
        <f t="shared" ref="AS71" si="527">AV71</f>
        <v>0</v>
      </c>
      <c r="AT71" s="19">
        <v>0</v>
      </c>
      <c r="AU71" s="19">
        <v>0</v>
      </c>
      <c r="AV71" s="19">
        <v>0</v>
      </c>
      <c r="AW71" s="19">
        <v>0</v>
      </c>
      <c r="AX71" s="18">
        <f t="shared" ref="AX71" si="528">BA71</f>
        <v>0</v>
      </c>
      <c r="AY71" s="19">
        <v>0</v>
      </c>
      <c r="AZ71" s="19">
        <v>0</v>
      </c>
      <c r="BA71" s="19">
        <v>0</v>
      </c>
      <c r="BB71" s="19">
        <v>0</v>
      </c>
      <c r="BC71" s="18">
        <f t="shared" ref="BC71" si="529">BF71</f>
        <v>0</v>
      </c>
      <c r="BD71" s="19">
        <v>0</v>
      </c>
      <c r="BE71" s="19">
        <v>0</v>
      </c>
      <c r="BF71" s="19">
        <v>0</v>
      </c>
      <c r="BG71" s="19">
        <v>0</v>
      </c>
    </row>
    <row r="72" spans="1:59" ht="31.5" x14ac:dyDescent="0.25">
      <c r="A72" s="10" t="s">
        <v>186</v>
      </c>
      <c r="B72" s="54" t="s">
        <v>183</v>
      </c>
      <c r="C72" s="16" t="s">
        <v>21</v>
      </c>
      <c r="D72" s="16" t="s">
        <v>63</v>
      </c>
      <c r="E72" s="11">
        <f t="shared" ref="E72" si="530">J72+O72+T72+Y72+AD72+AI72+AN72+AS72+AX72+BC72</f>
        <v>8044</v>
      </c>
      <c r="F72" s="11">
        <f t="shared" ref="F72" si="531">K72+P72+U72+Z72+AE72+AJ72+AO72+AT72+AY72+BD72</f>
        <v>0</v>
      </c>
      <c r="G72" s="11">
        <f t="shared" ref="G72" si="532">L72+Q72+V72+AA72+AF72+AK72+AP72+AU72+AZ72+BE72</f>
        <v>7565.4</v>
      </c>
      <c r="H72" s="11">
        <f t="shared" ref="H72" si="533">M72+R72+W72+AB72+AG72+AL72+AQ72+AV72+BA72+BF72</f>
        <v>398.2</v>
      </c>
      <c r="I72" s="11">
        <f t="shared" ref="I72" si="534">N72+S72+X72+AC72+AH72+AM72+AR72+AW72+BB72+BG72</f>
        <v>80.400000000000546</v>
      </c>
      <c r="J72" s="29">
        <f t="shared" ref="J72" si="535">L72+M72+N72</f>
        <v>0</v>
      </c>
      <c r="K72" s="19">
        <v>0</v>
      </c>
      <c r="L72" s="21">
        <v>0</v>
      </c>
      <c r="M72" s="26">
        <v>0</v>
      </c>
      <c r="N72" s="21">
        <v>0</v>
      </c>
      <c r="O72" s="28">
        <f t="shared" ref="O72" si="536">SUM(Q72:S72)</f>
        <v>0</v>
      </c>
      <c r="P72" s="19">
        <v>0</v>
      </c>
      <c r="Q72" s="21">
        <v>0</v>
      </c>
      <c r="R72" s="21">
        <v>0</v>
      </c>
      <c r="S72" s="21">
        <v>0</v>
      </c>
      <c r="T72" s="28">
        <f t="shared" ref="T72" si="537">SUM(V72:X72)</f>
        <v>0</v>
      </c>
      <c r="U72" s="19">
        <v>0</v>
      </c>
      <c r="V72" s="8">
        <f t="shared" si="494"/>
        <v>0</v>
      </c>
      <c r="W72" s="19">
        <v>0</v>
      </c>
      <c r="X72" s="19">
        <v>0</v>
      </c>
      <c r="Y72" s="28">
        <f t="shared" si="495"/>
        <v>8044</v>
      </c>
      <c r="Z72" s="19">
        <v>0</v>
      </c>
      <c r="AA72" s="58">
        <f>3486.5+4078.9</f>
        <v>7565.4</v>
      </c>
      <c r="AB72" s="58">
        <f>198.2+200</f>
        <v>398.2</v>
      </c>
      <c r="AC72" s="58">
        <f>4359.3-4278.9</f>
        <v>80.400000000000546</v>
      </c>
      <c r="AD72" s="18">
        <f t="shared" ref="AD72" si="538">AG72</f>
        <v>0</v>
      </c>
      <c r="AE72" s="19">
        <v>0</v>
      </c>
      <c r="AF72" s="19">
        <v>0</v>
      </c>
      <c r="AG72" s="19">
        <v>0</v>
      </c>
      <c r="AH72" s="19">
        <v>0</v>
      </c>
      <c r="AI72" s="18">
        <f t="shared" ref="AI72" si="539">AL72</f>
        <v>0</v>
      </c>
      <c r="AJ72" s="19">
        <v>0</v>
      </c>
      <c r="AK72" s="19">
        <v>0</v>
      </c>
      <c r="AL72" s="19">
        <v>0</v>
      </c>
      <c r="AM72" s="19">
        <v>0</v>
      </c>
      <c r="AN72" s="18">
        <f t="shared" ref="AN72" si="540">AQ72</f>
        <v>0</v>
      </c>
      <c r="AO72" s="19">
        <v>0</v>
      </c>
      <c r="AP72" s="19">
        <v>0</v>
      </c>
      <c r="AQ72" s="19">
        <v>0</v>
      </c>
      <c r="AR72" s="19">
        <v>0</v>
      </c>
      <c r="AS72" s="18">
        <f t="shared" ref="AS72" si="541">AV72</f>
        <v>0</v>
      </c>
      <c r="AT72" s="19">
        <v>0</v>
      </c>
      <c r="AU72" s="19">
        <v>0</v>
      </c>
      <c r="AV72" s="19">
        <v>0</v>
      </c>
      <c r="AW72" s="19">
        <v>0</v>
      </c>
      <c r="AX72" s="18">
        <f t="shared" ref="AX72" si="542">BA72</f>
        <v>0</v>
      </c>
      <c r="AY72" s="19">
        <v>0</v>
      </c>
      <c r="AZ72" s="19">
        <v>0</v>
      </c>
      <c r="BA72" s="19">
        <v>0</v>
      </c>
      <c r="BB72" s="19">
        <v>0</v>
      </c>
      <c r="BC72" s="18">
        <f t="shared" ref="BC72" si="543">BF72</f>
        <v>0</v>
      </c>
      <c r="BD72" s="19">
        <v>0</v>
      </c>
      <c r="BE72" s="19">
        <v>0</v>
      </c>
      <c r="BF72" s="19">
        <v>0</v>
      </c>
      <c r="BG72" s="19">
        <v>0</v>
      </c>
    </row>
    <row r="73" spans="1:59" ht="47.25" x14ac:dyDescent="0.25">
      <c r="A73" s="10" t="s">
        <v>187</v>
      </c>
      <c r="B73" s="54" t="s">
        <v>145</v>
      </c>
      <c r="C73" s="16" t="s">
        <v>21</v>
      </c>
      <c r="D73" s="16" t="s">
        <v>63</v>
      </c>
      <c r="E73" s="11">
        <f t="shared" ref="E73" si="544">J73+O73+T73+Y73+AD73+AI73+AN73+AS73+AX73+BC73</f>
        <v>11163.900000000001</v>
      </c>
      <c r="F73" s="11">
        <f t="shared" ref="F73" si="545">K73+P73+U73+Z73+AE73+AJ73+AO73+AT73+AY73+BD73</f>
        <v>0</v>
      </c>
      <c r="G73" s="11">
        <f t="shared" ref="G73" si="546">L73+Q73+V73+AA73+AF73+AK73+AP73+AU73+AZ73+BE73</f>
        <v>0</v>
      </c>
      <c r="H73" s="11">
        <f t="shared" ref="H73" si="547">M73+R73+W73+AB73+AG73+AL73+AQ73+AV73+BA73+BF73</f>
        <v>10605.7</v>
      </c>
      <c r="I73" s="11">
        <f t="shared" ref="I73" si="548">N73+S73+X73+AC73+AH73+AM73+AR73+AW73+BB73+BG73</f>
        <v>558.20000000000005</v>
      </c>
      <c r="J73" s="29">
        <f t="shared" ref="J73" si="549">L73+M73+N73</f>
        <v>0</v>
      </c>
      <c r="K73" s="19">
        <v>0</v>
      </c>
      <c r="L73" s="21">
        <v>0</v>
      </c>
      <c r="M73" s="26">
        <v>0</v>
      </c>
      <c r="N73" s="21">
        <v>0</v>
      </c>
      <c r="O73" s="28">
        <f t="shared" ref="O73" si="550">SUM(Q73:S73)</f>
        <v>0</v>
      </c>
      <c r="P73" s="19">
        <v>0</v>
      </c>
      <c r="Q73" s="21">
        <v>0</v>
      </c>
      <c r="R73" s="21">
        <v>0</v>
      </c>
      <c r="S73" s="21">
        <v>0</v>
      </c>
      <c r="T73" s="28">
        <f t="shared" ref="T73" si="551">SUM(V73:X73)</f>
        <v>0</v>
      </c>
      <c r="U73" s="19">
        <v>0</v>
      </c>
      <c r="V73" s="8">
        <f t="shared" si="494"/>
        <v>0</v>
      </c>
      <c r="W73" s="19">
        <v>0</v>
      </c>
      <c r="X73" s="19">
        <v>0</v>
      </c>
      <c r="Y73" s="28">
        <f t="shared" si="495"/>
        <v>11163.900000000001</v>
      </c>
      <c r="Z73" s="19">
        <v>0</v>
      </c>
      <c r="AA73" s="18">
        <v>0</v>
      </c>
      <c r="AB73" s="58">
        <v>10605.7</v>
      </c>
      <c r="AC73" s="58">
        <v>558.20000000000005</v>
      </c>
      <c r="AD73" s="18">
        <f t="shared" ref="AD73" si="552">AG73</f>
        <v>0</v>
      </c>
      <c r="AE73" s="19">
        <v>0</v>
      </c>
      <c r="AF73" s="19">
        <v>0</v>
      </c>
      <c r="AG73" s="19">
        <v>0</v>
      </c>
      <c r="AH73" s="19">
        <v>0</v>
      </c>
      <c r="AI73" s="18">
        <f t="shared" ref="AI73" si="553">AL73</f>
        <v>0</v>
      </c>
      <c r="AJ73" s="19">
        <v>0</v>
      </c>
      <c r="AK73" s="19">
        <v>0</v>
      </c>
      <c r="AL73" s="19">
        <v>0</v>
      </c>
      <c r="AM73" s="19">
        <v>0</v>
      </c>
      <c r="AN73" s="18">
        <f t="shared" ref="AN73" si="554">AQ73</f>
        <v>0</v>
      </c>
      <c r="AO73" s="19">
        <v>0</v>
      </c>
      <c r="AP73" s="19">
        <v>0</v>
      </c>
      <c r="AQ73" s="19">
        <v>0</v>
      </c>
      <c r="AR73" s="19">
        <v>0</v>
      </c>
      <c r="AS73" s="18">
        <f t="shared" ref="AS73" si="555">AV73</f>
        <v>0</v>
      </c>
      <c r="AT73" s="19">
        <v>0</v>
      </c>
      <c r="AU73" s="19">
        <v>0</v>
      </c>
      <c r="AV73" s="19">
        <v>0</v>
      </c>
      <c r="AW73" s="19">
        <v>0</v>
      </c>
      <c r="AX73" s="18">
        <f t="shared" ref="AX73" si="556">BA73</f>
        <v>0</v>
      </c>
      <c r="AY73" s="19">
        <v>0</v>
      </c>
      <c r="AZ73" s="19">
        <v>0</v>
      </c>
      <c r="BA73" s="19">
        <v>0</v>
      </c>
      <c r="BB73" s="19">
        <v>0</v>
      </c>
      <c r="BC73" s="18">
        <f t="shared" ref="BC73" si="557">BF73</f>
        <v>0</v>
      </c>
      <c r="BD73" s="19">
        <v>0</v>
      </c>
      <c r="BE73" s="19">
        <v>0</v>
      </c>
      <c r="BF73" s="19">
        <v>0</v>
      </c>
      <c r="BG73" s="19">
        <v>0</v>
      </c>
    </row>
    <row r="74" spans="1:59" ht="53.25" customHeight="1" x14ac:dyDescent="0.25">
      <c r="A74" s="10" t="s">
        <v>188</v>
      </c>
      <c r="B74" s="54" t="s">
        <v>193</v>
      </c>
      <c r="C74" s="16" t="s">
        <v>21</v>
      </c>
      <c r="D74" s="16" t="s">
        <v>63</v>
      </c>
      <c r="E74" s="11">
        <f>J74+O74+T74+Y74+AD74+AI74+AN74+AS74+AX74+BC74</f>
        <v>12248.5</v>
      </c>
      <c r="F74" s="11">
        <f t="shared" ref="F74" si="558">K74+P74+U74+Z74+AE74+AJ74+AO74+AT74+AY74+BD74</f>
        <v>0</v>
      </c>
      <c r="G74" s="11">
        <f>L74+Q74+V74+AA74+AF74+AK74+AP74+AU74+AZ74+BE74</f>
        <v>0</v>
      </c>
      <c r="H74" s="11">
        <f t="shared" ref="H74:H78" si="559">M74+R74+W74+AB74+AG74+AL74+AQ74+AV74+BA74+BF74</f>
        <v>12126</v>
      </c>
      <c r="I74" s="11">
        <f t="shared" ref="I74:I78" si="560">N74+S74+X74+AC74+AH74+AM74+AR74+AW74+BB74+BG74</f>
        <v>122.5</v>
      </c>
      <c r="J74" s="29">
        <f t="shared" ref="J74:J76" si="561">L74+M74+N74</f>
        <v>0</v>
      </c>
      <c r="K74" s="19">
        <v>0</v>
      </c>
      <c r="L74" s="21">
        <v>0</v>
      </c>
      <c r="M74" s="26">
        <v>0</v>
      </c>
      <c r="N74" s="21">
        <v>0</v>
      </c>
      <c r="O74" s="28">
        <f t="shared" ref="O74:O76" si="562">SUM(Q74:S74)</f>
        <v>0</v>
      </c>
      <c r="P74" s="19">
        <v>0</v>
      </c>
      <c r="Q74" s="21">
        <v>0</v>
      </c>
      <c r="R74" s="21">
        <v>0</v>
      </c>
      <c r="S74" s="21">
        <v>0</v>
      </c>
      <c r="T74" s="28">
        <f t="shared" ref="T74:T76" si="563">SUM(V74:X74)</f>
        <v>0</v>
      </c>
      <c r="U74" s="19">
        <v>0</v>
      </c>
      <c r="V74" s="8">
        <f t="shared" si="494"/>
        <v>0</v>
      </c>
      <c r="W74" s="19">
        <v>0</v>
      </c>
      <c r="X74" s="19">
        <v>0</v>
      </c>
      <c r="Y74" s="28">
        <f t="shared" ref="Y74:Y80" si="564">SUM(AA74:AC74)</f>
        <v>12248.5</v>
      </c>
      <c r="Z74" s="19">
        <v>0</v>
      </c>
      <c r="AA74" s="18">
        <v>0</v>
      </c>
      <c r="AB74" s="58">
        <v>12126</v>
      </c>
      <c r="AC74" s="58">
        <v>122.5</v>
      </c>
      <c r="AD74" s="18">
        <f t="shared" ref="AD74:AD76" si="565">AG74</f>
        <v>0</v>
      </c>
      <c r="AE74" s="19">
        <v>0</v>
      </c>
      <c r="AF74" s="19">
        <v>0</v>
      </c>
      <c r="AG74" s="19">
        <v>0</v>
      </c>
      <c r="AH74" s="19">
        <v>0</v>
      </c>
      <c r="AI74" s="18">
        <f t="shared" ref="AI74:AI76" si="566">AL74</f>
        <v>0</v>
      </c>
      <c r="AJ74" s="19">
        <v>0</v>
      </c>
      <c r="AK74" s="19">
        <v>0</v>
      </c>
      <c r="AL74" s="19">
        <v>0</v>
      </c>
      <c r="AM74" s="19">
        <v>0</v>
      </c>
      <c r="AN74" s="18">
        <f t="shared" ref="AN74:AN76" si="567">AQ74</f>
        <v>0</v>
      </c>
      <c r="AO74" s="19">
        <v>0</v>
      </c>
      <c r="AP74" s="19">
        <v>0</v>
      </c>
      <c r="AQ74" s="19">
        <v>0</v>
      </c>
      <c r="AR74" s="19">
        <v>0</v>
      </c>
      <c r="AS74" s="18">
        <f t="shared" ref="AS74:AS76" si="568">AV74</f>
        <v>0</v>
      </c>
      <c r="AT74" s="19">
        <v>0</v>
      </c>
      <c r="AU74" s="19">
        <v>0</v>
      </c>
      <c r="AV74" s="19">
        <v>0</v>
      </c>
      <c r="AW74" s="19">
        <v>0</v>
      </c>
      <c r="AX74" s="18">
        <f t="shared" ref="AX74:AX76" si="569">BA74</f>
        <v>0</v>
      </c>
      <c r="AY74" s="19">
        <v>0</v>
      </c>
      <c r="AZ74" s="19">
        <v>0</v>
      </c>
      <c r="BA74" s="19">
        <v>0</v>
      </c>
      <c r="BB74" s="19">
        <v>0</v>
      </c>
      <c r="BC74" s="18">
        <f t="shared" ref="BC74:BC76" si="570">BF74</f>
        <v>0</v>
      </c>
      <c r="BD74" s="19">
        <v>0</v>
      </c>
      <c r="BE74" s="19">
        <v>0</v>
      </c>
      <c r="BF74" s="19">
        <v>0</v>
      </c>
      <c r="BG74" s="19">
        <v>0</v>
      </c>
    </row>
    <row r="75" spans="1:59" s="39" customFormat="1" ht="63.75" customHeight="1" x14ac:dyDescent="0.25">
      <c r="A75" s="10" t="s">
        <v>189</v>
      </c>
      <c r="B75" s="54" t="s">
        <v>201</v>
      </c>
      <c r="C75" s="16" t="s">
        <v>21</v>
      </c>
      <c r="D75" s="16" t="s">
        <v>63</v>
      </c>
      <c r="E75" s="11">
        <f t="shared" ref="E75:E78" si="571">J75+O75+T75+Y75+AD75+AI75+AN75+AS75+AX75+BC75</f>
        <v>13671.1</v>
      </c>
      <c r="F75" s="11"/>
      <c r="G75" s="11">
        <f t="shared" ref="G75:G78" si="572">L75+Q75+V75+AA75+AF75+AK75+AP75+AU75+AZ75+BE75</f>
        <v>0</v>
      </c>
      <c r="H75" s="11">
        <f t="shared" si="559"/>
        <v>13534.4</v>
      </c>
      <c r="I75" s="11">
        <f t="shared" si="560"/>
        <v>136.69999999999999</v>
      </c>
      <c r="J75" s="29">
        <f t="shared" si="561"/>
        <v>0</v>
      </c>
      <c r="K75" s="19">
        <v>0</v>
      </c>
      <c r="L75" s="21">
        <v>0</v>
      </c>
      <c r="M75" s="26">
        <v>0</v>
      </c>
      <c r="N75" s="21">
        <v>0</v>
      </c>
      <c r="O75" s="28">
        <f t="shared" si="562"/>
        <v>0</v>
      </c>
      <c r="P75" s="19">
        <v>0</v>
      </c>
      <c r="Q75" s="21">
        <v>0</v>
      </c>
      <c r="R75" s="21">
        <v>0</v>
      </c>
      <c r="S75" s="21">
        <v>0</v>
      </c>
      <c r="T75" s="28">
        <f t="shared" si="563"/>
        <v>0</v>
      </c>
      <c r="U75" s="19">
        <v>0</v>
      </c>
      <c r="V75" s="8">
        <f t="shared" si="494"/>
        <v>0</v>
      </c>
      <c r="W75" s="19">
        <v>0</v>
      </c>
      <c r="X75" s="19">
        <v>0</v>
      </c>
      <c r="Y75" s="28">
        <f t="shared" si="564"/>
        <v>13671.1</v>
      </c>
      <c r="Z75" s="19"/>
      <c r="AA75" s="18">
        <v>0</v>
      </c>
      <c r="AB75" s="58">
        <v>13534.4</v>
      </c>
      <c r="AC75" s="58">
        <v>136.69999999999999</v>
      </c>
      <c r="AD75" s="18">
        <f t="shared" si="565"/>
        <v>0</v>
      </c>
      <c r="AE75" s="19">
        <v>0</v>
      </c>
      <c r="AF75" s="19">
        <v>0</v>
      </c>
      <c r="AG75" s="19">
        <v>0</v>
      </c>
      <c r="AH75" s="19">
        <v>0</v>
      </c>
      <c r="AI75" s="18">
        <f t="shared" si="566"/>
        <v>0</v>
      </c>
      <c r="AJ75" s="19">
        <v>0</v>
      </c>
      <c r="AK75" s="19">
        <v>0</v>
      </c>
      <c r="AL75" s="19">
        <v>0</v>
      </c>
      <c r="AM75" s="19">
        <v>0</v>
      </c>
      <c r="AN75" s="18">
        <f t="shared" si="567"/>
        <v>0</v>
      </c>
      <c r="AO75" s="19">
        <v>0</v>
      </c>
      <c r="AP75" s="19">
        <v>0</v>
      </c>
      <c r="AQ75" s="19">
        <v>0</v>
      </c>
      <c r="AR75" s="19">
        <v>0</v>
      </c>
      <c r="AS75" s="18">
        <f t="shared" si="568"/>
        <v>0</v>
      </c>
      <c r="AT75" s="19">
        <v>0</v>
      </c>
      <c r="AU75" s="19">
        <v>0</v>
      </c>
      <c r="AV75" s="19">
        <v>0</v>
      </c>
      <c r="AW75" s="19">
        <v>0</v>
      </c>
      <c r="AX75" s="18">
        <f t="shared" si="569"/>
        <v>0</v>
      </c>
      <c r="AY75" s="19">
        <v>0</v>
      </c>
      <c r="AZ75" s="19">
        <v>0</v>
      </c>
      <c r="BA75" s="19">
        <v>0</v>
      </c>
      <c r="BB75" s="19">
        <v>0</v>
      </c>
      <c r="BC75" s="18">
        <f t="shared" si="570"/>
        <v>0</v>
      </c>
      <c r="BD75" s="19">
        <v>0</v>
      </c>
      <c r="BE75" s="19">
        <v>0</v>
      </c>
      <c r="BF75" s="19">
        <v>0</v>
      </c>
      <c r="BG75" s="19">
        <v>0</v>
      </c>
    </row>
    <row r="76" spans="1:59" s="39" customFormat="1" ht="64.5" customHeight="1" x14ac:dyDescent="0.25">
      <c r="A76" s="10" t="s">
        <v>190</v>
      </c>
      <c r="B76" s="54" t="s">
        <v>202</v>
      </c>
      <c r="C76" s="16" t="s">
        <v>21</v>
      </c>
      <c r="D76" s="16" t="s">
        <v>63</v>
      </c>
      <c r="E76" s="11">
        <f t="shared" si="571"/>
        <v>12470</v>
      </c>
      <c r="F76" s="11"/>
      <c r="G76" s="11">
        <f t="shared" si="572"/>
        <v>0</v>
      </c>
      <c r="H76" s="11">
        <f t="shared" si="559"/>
        <v>12345.3</v>
      </c>
      <c r="I76" s="11">
        <f t="shared" si="560"/>
        <v>124.7</v>
      </c>
      <c r="J76" s="29">
        <f t="shared" si="561"/>
        <v>0</v>
      </c>
      <c r="K76" s="19">
        <v>0</v>
      </c>
      <c r="L76" s="21">
        <v>0</v>
      </c>
      <c r="M76" s="26">
        <v>0</v>
      </c>
      <c r="N76" s="21">
        <v>0</v>
      </c>
      <c r="O76" s="28">
        <f t="shared" si="562"/>
        <v>0</v>
      </c>
      <c r="P76" s="19">
        <v>0</v>
      </c>
      <c r="Q76" s="21">
        <v>0</v>
      </c>
      <c r="R76" s="21">
        <v>0</v>
      </c>
      <c r="S76" s="21">
        <v>0</v>
      </c>
      <c r="T76" s="28">
        <f t="shared" si="563"/>
        <v>0</v>
      </c>
      <c r="U76" s="19">
        <v>0</v>
      </c>
      <c r="V76" s="8">
        <f t="shared" si="494"/>
        <v>0</v>
      </c>
      <c r="W76" s="19">
        <v>0</v>
      </c>
      <c r="X76" s="19">
        <v>0</v>
      </c>
      <c r="Y76" s="28">
        <f t="shared" si="564"/>
        <v>12470</v>
      </c>
      <c r="Z76" s="19"/>
      <c r="AA76" s="18">
        <v>0</v>
      </c>
      <c r="AB76" s="58">
        <v>12345.3</v>
      </c>
      <c r="AC76" s="58">
        <v>124.7</v>
      </c>
      <c r="AD76" s="18">
        <f t="shared" si="565"/>
        <v>0</v>
      </c>
      <c r="AE76" s="19">
        <v>0</v>
      </c>
      <c r="AF76" s="19">
        <v>0</v>
      </c>
      <c r="AG76" s="19">
        <v>0</v>
      </c>
      <c r="AH76" s="19">
        <v>0</v>
      </c>
      <c r="AI76" s="18">
        <f t="shared" si="566"/>
        <v>0</v>
      </c>
      <c r="AJ76" s="19">
        <v>0</v>
      </c>
      <c r="AK76" s="19">
        <v>0</v>
      </c>
      <c r="AL76" s="19">
        <v>0</v>
      </c>
      <c r="AM76" s="19">
        <v>0</v>
      </c>
      <c r="AN76" s="18">
        <f t="shared" si="567"/>
        <v>0</v>
      </c>
      <c r="AO76" s="19">
        <v>0</v>
      </c>
      <c r="AP76" s="19">
        <v>0</v>
      </c>
      <c r="AQ76" s="19">
        <v>0</v>
      </c>
      <c r="AR76" s="19">
        <v>0</v>
      </c>
      <c r="AS76" s="18">
        <f t="shared" si="568"/>
        <v>0</v>
      </c>
      <c r="AT76" s="19">
        <v>0</v>
      </c>
      <c r="AU76" s="19">
        <v>0</v>
      </c>
      <c r="AV76" s="19">
        <v>0</v>
      </c>
      <c r="AW76" s="19">
        <v>0</v>
      </c>
      <c r="AX76" s="18">
        <f t="shared" si="569"/>
        <v>0</v>
      </c>
      <c r="AY76" s="19">
        <v>0</v>
      </c>
      <c r="AZ76" s="19">
        <v>0</v>
      </c>
      <c r="BA76" s="19">
        <v>0</v>
      </c>
      <c r="BB76" s="19">
        <v>0</v>
      </c>
      <c r="BC76" s="18">
        <f t="shared" si="570"/>
        <v>0</v>
      </c>
      <c r="BD76" s="19">
        <v>0</v>
      </c>
      <c r="BE76" s="19">
        <v>0</v>
      </c>
      <c r="BF76" s="19">
        <v>0</v>
      </c>
      <c r="BG76" s="19">
        <v>0</v>
      </c>
    </row>
    <row r="77" spans="1:59" s="39" customFormat="1" ht="34.5" customHeight="1" x14ac:dyDescent="0.25">
      <c r="A77" s="10" t="s">
        <v>191</v>
      </c>
      <c r="B77" s="54" t="s">
        <v>200</v>
      </c>
      <c r="C77" s="16" t="s">
        <v>21</v>
      </c>
      <c r="D77" s="16" t="s">
        <v>63</v>
      </c>
      <c r="E77" s="11">
        <f t="shared" si="571"/>
        <v>2710.9</v>
      </c>
      <c r="F77" s="11"/>
      <c r="G77" s="11">
        <f t="shared" si="572"/>
        <v>0</v>
      </c>
      <c r="H77" s="11">
        <f t="shared" si="559"/>
        <v>2575.3000000000002</v>
      </c>
      <c r="I77" s="11">
        <f t="shared" si="560"/>
        <v>135.6</v>
      </c>
      <c r="J77" s="29">
        <f t="shared" ref="J77" si="573">L77+M77+N77</f>
        <v>0</v>
      </c>
      <c r="K77" s="19">
        <v>0</v>
      </c>
      <c r="L77" s="21">
        <v>0</v>
      </c>
      <c r="M77" s="26">
        <v>0</v>
      </c>
      <c r="N77" s="21">
        <v>0</v>
      </c>
      <c r="O77" s="28">
        <f t="shared" ref="O77" si="574">SUM(Q77:S77)</f>
        <v>0</v>
      </c>
      <c r="P77" s="19">
        <v>0</v>
      </c>
      <c r="Q77" s="21">
        <v>0</v>
      </c>
      <c r="R77" s="21">
        <v>0</v>
      </c>
      <c r="S77" s="21">
        <v>0</v>
      </c>
      <c r="T77" s="28">
        <f t="shared" ref="T77" si="575">SUM(V77:X77)</f>
        <v>0</v>
      </c>
      <c r="U77" s="19">
        <v>0</v>
      </c>
      <c r="V77" s="8">
        <f t="shared" si="494"/>
        <v>0</v>
      </c>
      <c r="W77" s="19">
        <v>0</v>
      </c>
      <c r="X77" s="19">
        <v>0</v>
      </c>
      <c r="Y77" s="28">
        <f t="shared" ref="Y77" si="576">SUM(AA77:AC77)</f>
        <v>2710.9</v>
      </c>
      <c r="Z77" s="19"/>
      <c r="AA77" s="18">
        <v>0</v>
      </c>
      <c r="AB77" s="58">
        <v>2575.3000000000002</v>
      </c>
      <c r="AC77" s="58">
        <v>135.6</v>
      </c>
      <c r="AD77" s="18">
        <f t="shared" ref="AD77" si="577">AG77</f>
        <v>0</v>
      </c>
      <c r="AE77" s="19">
        <v>0</v>
      </c>
      <c r="AF77" s="19">
        <v>0</v>
      </c>
      <c r="AG77" s="19">
        <v>0</v>
      </c>
      <c r="AH77" s="19">
        <v>0</v>
      </c>
      <c r="AI77" s="18">
        <f t="shared" ref="AI77" si="578">AL77</f>
        <v>0</v>
      </c>
      <c r="AJ77" s="19">
        <v>0</v>
      </c>
      <c r="AK77" s="19">
        <v>0</v>
      </c>
      <c r="AL77" s="19">
        <v>0</v>
      </c>
      <c r="AM77" s="19">
        <v>0</v>
      </c>
      <c r="AN77" s="18">
        <f t="shared" ref="AN77" si="579">AQ77</f>
        <v>0</v>
      </c>
      <c r="AO77" s="19">
        <v>0</v>
      </c>
      <c r="AP77" s="19">
        <v>0</v>
      </c>
      <c r="AQ77" s="19">
        <v>0</v>
      </c>
      <c r="AR77" s="19">
        <v>0</v>
      </c>
      <c r="AS77" s="18">
        <f t="shared" ref="AS77" si="580">AV77</f>
        <v>0</v>
      </c>
      <c r="AT77" s="19">
        <v>0</v>
      </c>
      <c r="AU77" s="19">
        <v>0</v>
      </c>
      <c r="AV77" s="19">
        <v>0</v>
      </c>
      <c r="AW77" s="19">
        <v>0</v>
      </c>
      <c r="AX77" s="18">
        <f t="shared" ref="AX77" si="581">BA77</f>
        <v>0</v>
      </c>
      <c r="AY77" s="19">
        <v>0</v>
      </c>
      <c r="AZ77" s="19">
        <v>0</v>
      </c>
      <c r="BA77" s="19">
        <v>0</v>
      </c>
      <c r="BB77" s="19">
        <v>0</v>
      </c>
      <c r="BC77" s="18">
        <f t="shared" ref="BC77" si="582">BF77</f>
        <v>0</v>
      </c>
      <c r="BD77" s="19">
        <v>0</v>
      </c>
      <c r="BE77" s="19">
        <v>0</v>
      </c>
      <c r="BF77" s="19">
        <v>0</v>
      </c>
      <c r="BG77" s="19">
        <v>0</v>
      </c>
    </row>
    <row r="78" spans="1:59" s="39" customFormat="1" ht="34.5" customHeight="1" x14ac:dyDescent="0.25">
      <c r="A78" s="10" t="s">
        <v>192</v>
      </c>
      <c r="B78" s="54" t="s">
        <v>199</v>
      </c>
      <c r="C78" s="16" t="s">
        <v>21</v>
      </c>
      <c r="D78" s="16" t="s">
        <v>63</v>
      </c>
      <c r="E78" s="11">
        <f t="shared" si="571"/>
        <v>2093.1999999999998</v>
      </c>
      <c r="F78" s="11"/>
      <c r="G78" s="11">
        <f t="shared" si="572"/>
        <v>0</v>
      </c>
      <c r="H78" s="11">
        <f t="shared" si="559"/>
        <v>2072.1999999999998</v>
      </c>
      <c r="I78" s="11">
        <f t="shared" si="560"/>
        <v>21</v>
      </c>
      <c r="J78" s="29">
        <f t="shared" ref="J78" si="583">L78+M78+N78</f>
        <v>0</v>
      </c>
      <c r="K78" s="19">
        <v>0</v>
      </c>
      <c r="L78" s="21">
        <v>0</v>
      </c>
      <c r="M78" s="26">
        <v>0</v>
      </c>
      <c r="N78" s="21">
        <v>0</v>
      </c>
      <c r="O78" s="28">
        <f t="shared" ref="O78" si="584">SUM(Q78:S78)</f>
        <v>0</v>
      </c>
      <c r="P78" s="19">
        <v>0</v>
      </c>
      <c r="Q78" s="21">
        <v>0</v>
      </c>
      <c r="R78" s="21">
        <v>0</v>
      </c>
      <c r="S78" s="21">
        <v>0</v>
      </c>
      <c r="T78" s="28">
        <f t="shared" ref="T78" si="585">SUM(V78:X78)</f>
        <v>0</v>
      </c>
      <c r="U78" s="19">
        <v>0</v>
      </c>
      <c r="V78" s="8">
        <f t="shared" si="494"/>
        <v>0</v>
      </c>
      <c r="W78" s="19">
        <v>0</v>
      </c>
      <c r="X78" s="19">
        <v>0</v>
      </c>
      <c r="Y78" s="28">
        <f t="shared" si="564"/>
        <v>2093.1999999999998</v>
      </c>
      <c r="Z78" s="19"/>
      <c r="AA78" s="18">
        <v>0</v>
      </c>
      <c r="AB78" s="58">
        <v>2072.1999999999998</v>
      </c>
      <c r="AC78" s="58">
        <v>21</v>
      </c>
      <c r="AD78" s="18">
        <f t="shared" ref="AD78" si="586">AG78</f>
        <v>0</v>
      </c>
      <c r="AE78" s="19">
        <v>0</v>
      </c>
      <c r="AF78" s="19">
        <v>0</v>
      </c>
      <c r="AG78" s="19">
        <v>0</v>
      </c>
      <c r="AH78" s="19">
        <v>0</v>
      </c>
      <c r="AI78" s="18">
        <f t="shared" ref="AI78" si="587">AL78</f>
        <v>0</v>
      </c>
      <c r="AJ78" s="19">
        <v>0</v>
      </c>
      <c r="AK78" s="19">
        <v>0</v>
      </c>
      <c r="AL78" s="19">
        <v>0</v>
      </c>
      <c r="AM78" s="19">
        <v>0</v>
      </c>
      <c r="AN78" s="18">
        <f t="shared" ref="AN78" si="588">AQ78</f>
        <v>0</v>
      </c>
      <c r="AO78" s="19">
        <v>0</v>
      </c>
      <c r="AP78" s="19">
        <v>0</v>
      </c>
      <c r="AQ78" s="19">
        <v>0</v>
      </c>
      <c r="AR78" s="19">
        <v>0</v>
      </c>
      <c r="AS78" s="18">
        <f t="shared" ref="AS78" si="589">AV78</f>
        <v>0</v>
      </c>
      <c r="AT78" s="19">
        <v>0</v>
      </c>
      <c r="AU78" s="19">
        <v>0</v>
      </c>
      <c r="AV78" s="19">
        <v>0</v>
      </c>
      <c r="AW78" s="19">
        <v>0</v>
      </c>
      <c r="AX78" s="18">
        <f t="shared" ref="AX78" si="590">BA78</f>
        <v>0</v>
      </c>
      <c r="AY78" s="19">
        <v>0</v>
      </c>
      <c r="AZ78" s="19">
        <v>0</v>
      </c>
      <c r="BA78" s="19">
        <v>0</v>
      </c>
      <c r="BB78" s="19">
        <v>0</v>
      </c>
      <c r="BC78" s="18">
        <f t="shared" ref="BC78" si="591">BF78</f>
        <v>0</v>
      </c>
      <c r="BD78" s="19">
        <v>0</v>
      </c>
      <c r="BE78" s="19">
        <v>0</v>
      </c>
      <c r="BF78" s="19">
        <v>0</v>
      </c>
      <c r="BG78" s="19">
        <v>0</v>
      </c>
    </row>
    <row r="79" spans="1:59" s="39" customFormat="1" ht="33.75" customHeight="1" x14ac:dyDescent="0.25">
      <c r="A79" s="10" t="s">
        <v>194</v>
      </c>
      <c r="B79" s="54" t="s">
        <v>196</v>
      </c>
      <c r="C79" s="16" t="s">
        <v>21</v>
      </c>
      <c r="D79" s="16" t="s">
        <v>63</v>
      </c>
      <c r="E79" s="11">
        <f>J79+O79+T79+Y79+AD79+AI79+AN79+AS79+AX79+BC79</f>
        <v>6368.2</v>
      </c>
      <c r="F79" s="11"/>
      <c r="G79" s="11">
        <f>L79+Q79+V79+AA79+AF79+AK79+AP79+AU79+AZ79+BE79</f>
        <v>0</v>
      </c>
      <c r="H79" s="11">
        <f>M79+R79+W79+AB79+AG79+AL79+AQ79+AV79+BA79+BF79</f>
        <v>6304.5</v>
      </c>
      <c r="I79" s="11">
        <f t="shared" ref="I79:I80" si="592">N79+S79+X79+AC79+AH79+AM79+AR79+AW79+BB79+BG79</f>
        <v>63.7</v>
      </c>
      <c r="J79" s="29">
        <f t="shared" ref="J79:J80" si="593">L79+M79+N79</f>
        <v>0</v>
      </c>
      <c r="K79" s="19">
        <v>0</v>
      </c>
      <c r="L79" s="21">
        <v>0</v>
      </c>
      <c r="M79" s="26">
        <v>0</v>
      </c>
      <c r="N79" s="21">
        <v>0</v>
      </c>
      <c r="O79" s="28">
        <f t="shared" ref="O79:O80" si="594">SUM(Q79:S79)</f>
        <v>0</v>
      </c>
      <c r="P79" s="19">
        <v>0</v>
      </c>
      <c r="Q79" s="21">
        <v>0</v>
      </c>
      <c r="R79" s="21">
        <v>0</v>
      </c>
      <c r="S79" s="21">
        <v>0</v>
      </c>
      <c r="T79" s="28">
        <f t="shared" ref="T79:T80" si="595">SUM(V79:X79)</f>
        <v>0</v>
      </c>
      <c r="U79" s="19">
        <v>0</v>
      </c>
      <c r="V79" s="8">
        <f t="shared" si="494"/>
        <v>0</v>
      </c>
      <c r="W79" s="19">
        <v>0</v>
      </c>
      <c r="X79" s="19">
        <v>0</v>
      </c>
      <c r="Y79" s="28">
        <f t="shared" si="564"/>
        <v>6368.2</v>
      </c>
      <c r="Z79" s="19"/>
      <c r="AA79" s="18">
        <v>0</v>
      </c>
      <c r="AB79" s="58">
        <v>6304.5</v>
      </c>
      <c r="AC79" s="58">
        <v>63.7</v>
      </c>
      <c r="AD79" s="18">
        <f t="shared" ref="AD79:AD80" si="596">AG79</f>
        <v>0</v>
      </c>
      <c r="AE79" s="19">
        <v>0</v>
      </c>
      <c r="AF79" s="19">
        <v>0</v>
      </c>
      <c r="AG79" s="19">
        <v>0</v>
      </c>
      <c r="AH79" s="19">
        <v>0</v>
      </c>
      <c r="AI79" s="18">
        <f t="shared" ref="AI79:AI80" si="597">AL79</f>
        <v>0</v>
      </c>
      <c r="AJ79" s="19">
        <v>0</v>
      </c>
      <c r="AK79" s="19">
        <v>0</v>
      </c>
      <c r="AL79" s="19">
        <v>0</v>
      </c>
      <c r="AM79" s="19">
        <v>0</v>
      </c>
      <c r="AN79" s="18">
        <f t="shared" ref="AN79:AN80" si="598">AQ79</f>
        <v>0</v>
      </c>
      <c r="AO79" s="19">
        <v>0</v>
      </c>
      <c r="AP79" s="19">
        <v>0</v>
      </c>
      <c r="AQ79" s="19">
        <v>0</v>
      </c>
      <c r="AR79" s="19">
        <v>0</v>
      </c>
      <c r="AS79" s="18">
        <f t="shared" ref="AS79:AS80" si="599">AV79</f>
        <v>0</v>
      </c>
      <c r="AT79" s="19">
        <v>0</v>
      </c>
      <c r="AU79" s="19">
        <v>0</v>
      </c>
      <c r="AV79" s="19">
        <v>0</v>
      </c>
      <c r="AW79" s="19">
        <v>0</v>
      </c>
      <c r="AX79" s="18">
        <f t="shared" ref="AX79:AX80" si="600">BA79</f>
        <v>0</v>
      </c>
      <c r="AY79" s="19">
        <v>0</v>
      </c>
      <c r="AZ79" s="19">
        <v>0</v>
      </c>
      <c r="BA79" s="19">
        <v>0</v>
      </c>
      <c r="BB79" s="19">
        <v>0</v>
      </c>
      <c r="BC79" s="18">
        <f t="shared" ref="BC79:BC80" si="601">BF79</f>
        <v>0</v>
      </c>
      <c r="BD79" s="19">
        <v>0</v>
      </c>
      <c r="BE79" s="19">
        <v>0</v>
      </c>
      <c r="BF79" s="19">
        <v>0</v>
      </c>
      <c r="BG79" s="19">
        <v>0</v>
      </c>
    </row>
    <row r="80" spans="1:59" s="39" customFormat="1" ht="35.25" customHeight="1" x14ac:dyDescent="0.25">
      <c r="A80" s="10" t="s">
        <v>195</v>
      </c>
      <c r="B80" s="54" t="s">
        <v>197</v>
      </c>
      <c r="C80" s="16" t="s">
        <v>21</v>
      </c>
      <c r="D80" s="16" t="s">
        <v>63</v>
      </c>
      <c r="E80" s="11">
        <f t="shared" ref="E80" si="602">J80+O80+T80+Y80+AD80+AI80+AN80+AS80+AX80+BC80</f>
        <v>2362.1</v>
      </c>
      <c r="F80" s="11"/>
      <c r="G80" s="11">
        <f t="shared" ref="G80" si="603">L80+Q80+V80+AA80+AF80+AK80+AP80+AU80+AZ80+BE80</f>
        <v>0</v>
      </c>
      <c r="H80" s="11">
        <f t="shared" ref="H80" si="604">M80+R80+W80+AB80+AG80+AL80+AQ80+AV80+BA80+BF80</f>
        <v>2338.4</v>
      </c>
      <c r="I80" s="11">
        <f t="shared" si="592"/>
        <v>23.7</v>
      </c>
      <c r="J80" s="29">
        <f t="shared" si="593"/>
        <v>0</v>
      </c>
      <c r="K80" s="19">
        <v>0</v>
      </c>
      <c r="L80" s="21">
        <v>0</v>
      </c>
      <c r="M80" s="26">
        <v>0</v>
      </c>
      <c r="N80" s="21">
        <v>0</v>
      </c>
      <c r="O80" s="28">
        <f t="shared" si="594"/>
        <v>0</v>
      </c>
      <c r="P80" s="19">
        <v>0</v>
      </c>
      <c r="Q80" s="21">
        <v>0</v>
      </c>
      <c r="R80" s="21">
        <v>0</v>
      </c>
      <c r="S80" s="21">
        <v>0</v>
      </c>
      <c r="T80" s="28">
        <f t="shared" si="595"/>
        <v>0</v>
      </c>
      <c r="U80" s="19">
        <v>0</v>
      </c>
      <c r="V80" s="8">
        <f>SUM(V87:V127)</f>
        <v>0</v>
      </c>
      <c r="W80" s="19">
        <v>0</v>
      </c>
      <c r="X80" s="19">
        <v>0</v>
      </c>
      <c r="Y80" s="28">
        <f t="shared" si="564"/>
        <v>2362.1</v>
      </c>
      <c r="Z80" s="19"/>
      <c r="AA80" s="18">
        <v>0</v>
      </c>
      <c r="AB80" s="58">
        <v>2338.4</v>
      </c>
      <c r="AC80" s="58">
        <v>23.7</v>
      </c>
      <c r="AD80" s="18">
        <f t="shared" si="596"/>
        <v>0</v>
      </c>
      <c r="AE80" s="19">
        <v>0</v>
      </c>
      <c r="AF80" s="19">
        <v>0</v>
      </c>
      <c r="AG80" s="19">
        <v>0</v>
      </c>
      <c r="AH80" s="19">
        <v>0</v>
      </c>
      <c r="AI80" s="18">
        <f t="shared" si="597"/>
        <v>0</v>
      </c>
      <c r="AJ80" s="19">
        <v>0</v>
      </c>
      <c r="AK80" s="19">
        <v>0</v>
      </c>
      <c r="AL80" s="19">
        <v>0</v>
      </c>
      <c r="AM80" s="19">
        <v>0</v>
      </c>
      <c r="AN80" s="18">
        <f t="shared" si="598"/>
        <v>0</v>
      </c>
      <c r="AO80" s="19">
        <v>0</v>
      </c>
      <c r="AP80" s="19">
        <v>0</v>
      </c>
      <c r="AQ80" s="19">
        <v>0</v>
      </c>
      <c r="AR80" s="19">
        <v>0</v>
      </c>
      <c r="AS80" s="18">
        <f t="shared" si="599"/>
        <v>0</v>
      </c>
      <c r="AT80" s="19">
        <v>0</v>
      </c>
      <c r="AU80" s="19">
        <v>0</v>
      </c>
      <c r="AV80" s="19">
        <v>0</v>
      </c>
      <c r="AW80" s="19">
        <v>0</v>
      </c>
      <c r="AX80" s="18">
        <f t="shared" si="600"/>
        <v>0</v>
      </c>
      <c r="AY80" s="19">
        <v>0</v>
      </c>
      <c r="AZ80" s="19">
        <v>0</v>
      </c>
      <c r="BA80" s="19">
        <v>0</v>
      </c>
      <c r="BB80" s="19">
        <v>0</v>
      </c>
      <c r="BC80" s="18">
        <f t="shared" si="601"/>
        <v>0</v>
      </c>
      <c r="BD80" s="19">
        <v>0</v>
      </c>
      <c r="BE80" s="19">
        <v>0</v>
      </c>
      <c r="BF80" s="19">
        <v>0</v>
      </c>
      <c r="BG80" s="19">
        <v>0</v>
      </c>
    </row>
    <row r="81" spans="1:59" s="39" customFormat="1" ht="50.25" customHeight="1" x14ac:dyDescent="0.25">
      <c r="A81" s="10" t="s">
        <v>198</v>
      </c>
      <c r="B81" s="54" t="s">
        <v>203</v>
      </c>
      <c r="C81" s="16" t="s">
        <v>21</v>
      </c>
      <c r="D81" s="16" t="s">
        <v>63</v>
      </c>
      <c r="E81" s="11">
        <f t="shared" ref="E81" si="605">J81+O81+T81+Y81+AD81+AI81+AN81+AS81+AX81+BC81</f>
        <v>5253.9000000000005</v>
      </c>
      <c r="F81" s="11"/>
      <c r="G81" s="11">
        <f t="shared" ref="G81" si="606">L81+Q81+V81+AA81+AF81+AK81+AP81+AU81+AZ81+BE81</f>
        <v>0</v>
      </c>
      <c r="H81" s="11">
        <f t="shared" ref="H81" si="607">M81+R81+W81+AB81+AG81+AL81+AQ81+AV81+BA81+BF81</f>
        <v>5201.3</v>
      </c>
      <c r="I81" s="11">
        <f t="shared" ref="I81" si="608">N81+S81+X81+AC81+AH81+AM81+AR81+AW81+BB81+BG81</f>
        <v>52.6</v>
      </c>
      <c r="J81" s="29">
        <f t="shared" ref="J81" si="609">L81+M81+N81</f>
        <v>0</v>
      </c>
      <c r="K81" s="19">
        <v>0</v>
      </c>
      <c r="L81" s="21">
        <v>0</v>
      </c>
      <c r="M81" s="26">
        <v>0</v>
      </c>
      <c r="N81" s="21">
        <v>0</v>
      </c>
      <c r="O81" s="28">
        <f t="shared" ref="O81" si="610">SUM(Q81:S81)</f>
        <v>0</v>
      </c>
      <c r="P81" s="19">
        <v>0</v>
      </c>
      <c r="Q81" s="21">
        <v>0</v>
      </c>
      <c r="R81" s="21">
        <v>0</v>
      </c>
      <c r="S81" s="21">
        <v>0</v>
      </c>
      <c r="T81" s="28">
        <f t="shared" ref="T81" si="611">SUM(V81:X81)</f>
        <v>0</v>
      </c>
      <c r="U81" s="19">
        <v>0</v>
      </c>
      <c r="V81" s="8">
        <f>SUM(V88:V128)</f>
        <v>0</v>
      </c>
      <c r="W81" s="19">
        <v>0</v>
      </c>
      <c r="X81" s="19">
        <v>0</v>
      </c>
      <c r="Y81" s="28">
        <f t="shared" ref="Y81" si="612">SUM(AA81:AC81)</f>
        <v>5253.9000000000005</v>
      </c>
      <c r="Z81" s="19"/>
      <c r="AA81" s="18">
        <v>0</v>
      </c>
      <c r="AB81" s="58">
        <v>5201.3</v>
      </c>
      <c r="AC81" s="58">
        <v>52.6</v>
      </c>
      <c r="AD81" s="18">
        <f t="shared" ref="AD81" si="613">AG81</f>
        <v>0</v>
      </c>
      <c r="AE81" s="19">
        <v>0</v>
      </c>
      <c r="AF81" s="19">
        <v>0</v>
      </c>
      <c r="AG81" s="19">
        <v>0</v>
      </c>
      <c r="AH81" s="19">
        <v>0</v>
      </c>
      <c r="AI81" s="18">
        <f t="shared" ref="AI81" si="614">AL81</f>
        <v>0</v>
      </c>
      <c r="AJ81" s="19">
        <v>0</v>
      </c>
      <c r="AK81" s="19">
        <v>0</v>
      </c>
      <c r="AL81" s="19">
        <v>0</v>
      </c>
      <c r="AM81" s="19">
        <v>0</v>
      </c>
      <c r="AN81" s="18">
        <f t="shared" ref="AN81" si="615">AQ81</f>
        <v>0</v>
      </c>
      <c r="AO81" s="19">
        <v>0</v>
      </c>
      <c r="AP81" s="19">
        <v>0</v>
      </c>
      <c r="AQ81" s="19">
        <v>0</v>
      </c>
      <c r="AR81" s="19">
        <v>0</v>
      </c>
      <c r="AS81" s="18">
        <f t="shared" ref="AS81" si="616">AV81</f>
        <v>0</v>
      </c>
      <c r="AT81" s="19">
        <v>0</v>
      </c>
      <c r="AU81" s="19">
        <v>0</v>
      </c>
      <c r="AV81" s="19">
        <v>0</v>
      </c>
      <c r="AW81" s="19">
        <v>0</v>
      </c>
      <c r="AX81" s="18">
        <f t="shared" ref="AX81" si="617">BA81</f>
        <v>0</v>
      </c>
      <c r="AY81" s="19">
        <v>0</v>
      </c>
      <c r="AZ81" s="19">
        <v>0</v>
      </c>
      <c r="BA81" s="19">
        <v>0</v>
      </c>
      <c r="BB81" s="19">
        <v>0</v>
      </c>
      <c r="BC81" s="18">
        <f t="shared" ref="BC81" si="618">BF81</f>
        <v>0</v>
      </c>
      <c r="BD81" s="19">
        <v>0</v>
      </c>
      <c r="BE81" s="19">
        <v>0</v>
      </c>
      <c r="BF81" s="19">
        <v>0</v>
      </c>
      <c r="BG81" s="19">
        <v>0</v>
      </c>
    </row>
    <row r="82" spans="1:59" s="39" customFormat="1" ht="38.25" customHeight="1" x14ac:dyDescent="0.25">
      <c r="A82" s="10" t="s">
        <v>205</v>
      </c>
      <c r="B82" s="54" t="s">
        <v>54</v>
      </c>
      <c r="C82" s="16" t="s">
        <v>21</v>
      </c>
      <c r="D82" s="16" t="s">
        <v>21</v>
      </c>
      <c r="E82" s="11">
        <f t="shared" ref="E82" si="619">J82+O82+T82+Y82+AD82+AI82+AN82+AS82+AX82+BC82</f>
        <v>7148.7</v>
      </c>
      <c r="F82" s="11"/>
      <c r="G82" s="11">
        <f t="shared" ref="G82" si="620">L82+Q82+V82+AA82+AF82+AK82+AP82+AU82+AZ82+BE82</f>
        <v>6791.2</v>
      </c>
      <c r="H82" s="11">
        <f t="shared" ref="H82" si="621">M82+R82+W82+AB82+AG82+AL82+AQ82+AV82+BA82+BF82</f>
        <v>357.5</v>
      </c>
      <c r="I82" s="11">
        <f t="shared" ref="I82:I85" si="622">N82+S82+X82+AC82+AH82+AM82+AR82+AW82+BB82+BG82</f>
        <v>0</v>
      </c>
      <c r="J82" s="29">
        <f t="shared" ref="J82" si="623">L82+M82+N82</f>
        <v>0</v>
      </c>
      <c r="K82" s="19">
        <v>0</v>
      </c>
      <c r="L82" s="21">
        <v>0</v>
      </c>
      <c r="M82" s="26">
        <v>0</v>
      </c>
      <c r="N82" s="21">
        <v>0</v>
      </c>
      <c r="O82" s="28">
        <f t="shared" ref="O82" si="624">SUM(Q82:S82)</f>
        <v>0</v>
      </c>
      <c r="P82" s="19">
        <v>0</v>
      </c>
      <c r="Q82" s="21">
        <v>0</v>
      </c>
      <c r="R82" s="21">
        <v>0</v>
      </c>
      <c r="S82" s="21">
        <v>0</v>
      </c>
      <c r="T82" s="28">
        <f t="shared" ref="T82" si="625">SUM(V82:X82)</f>
        <v>0</v>
      </c>
      <c r="U82" s="19">
        <v>0</v>
      </c>
      <c r="V82" s="8">
        <f>SUM(V89:V129)</f>
        <v>0</v>
      </c>
      <c r="W82" s="19">
        <v>0</v>
      </c>
      <c r="X82" s="19">
        <v>0</v>
      </c>
      <c r="Y82" s="28">
        <f t="shared" ref="Y82" si="626">SUM(AA82:AC82)</f>
        <v>0</v>
      </c>
      <c r="Z82" s="19"/>
      <c r="AA82" s="18">
        <v>0</v>
      </c>
      <c r="AB82" s="19">
        <v>0</v>
      </c>
      <c r="AC82" s="19">
        <v>0</v>
      </c>
      <c r="AD82" s="28">
        <f>AG82+AF82</f>
        <v>7148.7</v>
      </c>
      <c r="AE82" s="21">
        <v>0</v>
      </c>
      <c r="AF82" s="21">
        <v>6791.2</v>
      </c>
      <c r="AG82" s="21">
        <v>357.5</v>
      </c>
      <c r="AH82" s="19">
        <v>0</v>
      </c>
      <c r="AI82" s="18">
        <f t="shared" ref="AI82" si="627">AL82</f>
        <v>0</v>
      </c>
      <c r="AJ82" s="19">
        <v>0</v>
      </c>
      <c r="AK82" s="19">
        <v>0</v>
      </c>
      <c r="AL82" s="19">
        <v>0</v>
      </c>
      <c r="AM82" s="19">
        <v>0</v>
      </c>
      <c r="AN82" s="18">
        <f t="shared" ref="AN82" si="628">AQ82</f>
        <v>0</v>
      </c>
      <c r="AO82" s="19">
        <v>0</v>
      </c>
      <c r="AP82" s="19">
        <v>0</v>
      </c>
      <c r="AQ82" s="19">
        <v>0</v>
      </c>
      <c r="AR82" s="19">
        <v>0</v>
      </c>
      <c r="AS82" s="18">
        <f t="shared" ref="AS82" si="629">AV82</f>
        <v>0</v>
      </c>
      <c r="AT82" s="19">
        <v>0</v>
      </c>
      <c r="AU82" s="19">
        <v>0</v>
      </c>
      <c r="AV82" s="19">
        <v>0</v>
      </c>
      <c r="AW82" s="19">
        <v>0</v>
      </c>
      <c r="AX82" s="18">
        <f t="shared" ref="AX82" si="630">BA82</f>
        <v>0</v>
      </c>
      <c r="AY82" s="19">
        <v>0</v>
      </c>
      <c r="AZ82" s="19">
        <v>0</v>
      </c>
      <c r="BA82" s="19">
        <v>0</v>
      </c>
      <c r="BB82" s="19">
        <v>0</v>
      </c>
      <c r="BC82" s="18">
        <f t="shared" ref="BC82" si="631">BF82</f>
        <v>0</v>
      </c>
      <c r="BD82" s="19">
        <v>0</v>
      </c>
      <c r="BE82" s="19">
        <v>0</v>
      </c>
      <c r="BF82" s="19">
        <v>0</v>
      </c>
      <c r="BG82" s="19">
        <v>0</v>
      </c>
    </row>
    <row r="83" spans="1:59" s="69" customFormat="1" ht="56.25" customHeight="1" x14ac:dyDescent="0.25">
      <c r="A83" s="59" t="s">
        <v>206</v>
      </c>
      <c r="B83" s="60" t="s">
        <v>216</v>
      </c>
      <c r="C83" s="61" t="s">
        <v>21</v>
      </c>
      <c r="D83" s="61" t="s">
        <v>63</v>
      </c>
      <c r="E83" s="62">
        <f>H83+I83</f>
        <v>6742.9</v>
      </c>
      <c r="F83" s="62"/>
      <c r="G83" s="62"/>
      <c r="H83" s="62">
        <f>AG83</f>
        <v>6675.4</v>
      </c>
      <c r="I83" s="62">
        <f>AH83</f>
        <v>67.5</v>
      </c>
      <c r="J83" s="63"/>
      <c r="K83" s="70"/>
      <c r="L83" s="67"/>
      <c r="M83" s="65"/>
      <c r="N83" s="67"/>
      <c r="O83" s="66"/>
      <c r="P83" s="70"/>
      <c r="Q83" s="67"/>
      <c r="R83" s="67"/>
      <c r="S83" s="67"/>
      <c r="T83" s="66"/>
      <c r="U83" s="70"/>
      <c r="V83" s="71"/>
      <c r="W83" s="70"/>
      <c r="X83" s="70"/>
      <c r="Y83" s="66"/>
      <c r="Z83" s="70"/>
      <c r="AA83" s="64"/>
      <c r="AB83" s="70"/>
      <c r="AC83" s="70"/>
      <c r="AD83" s="66">
        <f>AG83+AH83</f>
        <v>6742.9</v>
      </c>
      <c r="AE83" s="67"/>
      <c r="AF83" s="67"/>
      <c r="AG83" s="67">
        <v>6675.4</v>
      </c>
      <c r="AH83" s="68">
        <v>67.5</v>
      </c>
      <c r="AI83" s="64"/>
      <c r="AJ83" s="70"/>
      <c r="AK83" s="70"/>
      <c r="AL83" s="70"/>
      <c r="AM83" s="70"/>
      <c r="AN83" s="64"/>
      <c r="AO83" s="70"/>
      <c r="AP83" s="70"/>
      <c r="AQ83" s="70"/>
      <c r="AR83" s="70"/>
      <c r="AS83" s="64"/>
      <c r="AT83" s="70"/>
      <c r="AU83" s="70"/>
      <c r="AV83" s="70"/>
      <c r="AW83" s="70"/>
      <c r="AX83" s="64"/>
      <c r="AY83" s="70"/>
      <c r="AZ83" s="70"/>
      <c r="BA83" s="70"/>
      <c r="BB83" s="70"/>
      <c r="BC83" s="64"/>
      <c r="BD83" s="70"/>
      <c r="BE83" s="70"/>
      <c r="BF83" s="70"/>
      <c r="BG83" s="70"/>
    </row>
    <row r="84" spans="1:59" s="69" customFormat="1" ht="55.5" customHeight="1" x14ac:dyDescent="0.25">
      <c r="A84" s="59" t="s">
        <v>213</v>
      </c>
      <c r="B84" s="60" t="s">
        <v>145</v>
      </c>
      <c r="C84" s="61" t="s">
        <v>21</v>
      </c>
      <c r="D84" s="61" t="s">
        <v>63</v>
      </c>
      <c r="E84" s="62">
        <f>H84+I84</f>
        <v>11163.900000000001</v>
      </c>
      <c r="F84" s="62"/>
      <c r="G84" s="62"/>
      <c r="H84" s="62">
        <f>AG84</f>
        <v>10605.7</v>
      </c>
      <c r="I84" s="62">
        <f>AH84</f>
        <v>558.20000000000005</v>
      </c>
      <c r="J84" s="63"/>
      <c r="K84" s="70"/>
      <c r="L84" s="67"/>
      <c r="M84" s="65"/>
      <c r="N84" s="67"/>
      <c r="O84" s="66"/>
      <c r="P84" s="70"/>
      <c r="Q84" s="67"/>
      <c r="R84" s="67"/>
      <c r="S84" s="67"/>
      <c r="T84" s="66"/>
      <c r="U84" s="70"/>
      <c r="V84" s="71"/>
      <c r="W84" s="70"/>
      <c r="X84" s="70"/>
      <c r="Y84" s="66"/>
      <c r="Z84" s="70"/>
      <c r="AA84" s="64"/>
      <c r="AB84" s="70"/>
      <c r="AC84" s="70"/>
      <c r="AD84" s="66">
        <f>AG84+AH84</f>
        <v>11163.900000000001</v>
      </c>
      <c r="AE84" s="67"/>
      <c r="AF84" s="67"/>
      <c r="AG84" s="67">
        <v>10605.7</v>
      </c>
      <c r="AH84" s="68">
        <v>558.20000000000005</v>
      </c>
      <c r="AI84" s="64"/>
      <c r="AJ84" s="70"/>
      <c r="AK84" s="70"/>
      <c r="AL84" s="70"/>
      <c r="AM84" s="70"/>
      <c r="AN84" s="64"/>
      <c r="AO84" s="70"/>
      <c r="AP84" s="70"/>
      <c r="AQ84" s="70"/>
      <c r="AR84" s="70"/>
      <c r="AS84" s="64"/>
      <c r="AT84" s="70"/>
      <c r="AU84" s="70"/>
      <c r="AV84" s="70"/>
      <c r="AW84" s="70"/>
      <c r="AX84" s="64"/>
      <c r="AY84" s="70"/>
      <c r="AZ84" s="70"/>
      <c r="BA84" s="70"/>
      <c r="BB84" s="70"/>
      <c r="BC84" s="64"/>
      <c r="BD84" s="70"/>
      <c r="BE84" s="70"/>
      <c r="BF84" s="70"/>
      <c r="BG84" s="70"/>
    </row>
    <row r="85" spans="1:59" s="69" customFormat="1" ht="40.5" customHeight="1" x14ac:dyDescent="0.25">
      <c r="A85" s="59" t="s">
        <v>214</v>
      </c>
      <c r="B85" s="60" t="s">
        <v>197</v>
      </c>
      <c r="C85" s="61" t="s">
        <v>21</v>
      </c>
      <c r="D85" s="61" t="s">
        <v>63</v>
      </c>
      <c r="E85" s="62">
        <f>H85+I85</f>
        <v>2362.1</v>
      </c>
      <c r="F85" s="62"/>
      <c r="G85" s="62">
        <v>0</v>
      </c>
      <c r="H85" s="62">
        <f>AG85</f>
        <v>2338.4</v>
      </c>
      <c r="I85" s="62">
        <f t="shared" si="622"/>
        <v>23.7</v>
      </c>
      <c r="J85" s="63"/>
      <c r="K85" s="70"/>
      <c r="L85" s="67"/>
      <c r="M85" s="65"/>
      <c r="N85" s="67"/>
      <c r="O85" s="66"/>
      <c r="P85" s="70"/>
      <c r="Q85" s="67"/>
      <c r="R85" s="67"/>
      <c r="S85" s="67"/>
      <c r="T85" s="66"/>
      <c r="U85" s="70"/>
      <c r="V85" s="71"/>
      <c r="W85" s="70"/>
      <c r="X85" s="70"/>
      <c r="Y85" s="66"/>
      <c r="Z85" s="70"/>
      <c r="AA85" s="64"/>
      <c r="AB85" s="70"/>
      <c r="AC85" s="70"/>
      <c r="AD85" s="66">
        <f>AG85+AH85</f>
        <v>2362.1</v>
      </c>
      <c r="AE85" s="67"/>
      <c r="AG85" s="67">
        <v>2338.4</v>
      </c>
      <c r="AH85" s="68">
        <v>23.7</v>
      </c>
      <c r="AI85" s="64"/>
      <c r="AJ85" s="70"/>
      <c r="AK85" s="70"/>
      <c r="AL85" s="70"/>
      <c r="AM85" s="70"/>
      <c r="AN85" s="64"/>
      <c r="AO85" s="70"/>
      <c r="AP85" s="70"/>
      <c r="AQ85" s="70"/>
      <c r="AR85" s="70"/>
      <c r="AS85" s="64"/>
      <c r="AT85" s="70"/>
      <c r="AU85" s="70"/>
      <c r="AV85" s="70"/>
      <c r="AW85" s="70"/>
      <c r="AX85" s="64"/>
      <c r="AY85" s="70"/>
      <c r="AZ85" s="70"/>
      <c r="BA85" s="70"/>
      <c r="BB85" s="70"/>
      <c r="BC85" s="64"/>
      <c r="BD85" s="70"/>
      <c r="BE85" s="70"/>
      <c r="BF85" s="70"/>
      <c r="BG85" s="70"/>
    </row>
    <row r="86" spans="1:59" s="39" customFormat="1" ht="73.5" customHeight="1" x14ac:dyDescent="0.25">
      <c r="A86" s="10" t="s">
        <v>215</v>
      </c>
      <c r="B86" s="54" t="s">
        <v>207</v>
      </c>
      <c r="C86" s="16" t="s">
        <v>21</v>
      </c>
      <c r="D86" s="16" t="s">
        <v>21</v>
      </c>
      <c r="E86" s="11">
        <f t="shared" ref="E86" si="632">J86+O86+T86+Y86+AD86+AI86+AN86+AS86+AX86+BC86</f>
        <v>150000</v>
      </c>
      <c r="F86" s="11"/>
      <c r="G86" s="11">
        <f t="shared" ref="G86" si="633">L86+Q86+V86+AA86+AF86+AK86+AP86+AU86+AZ86+BE86</f>
        <v>0</v>
      </c>
      <c r="H86" s="11">
        <f t="shared" ref="H86" si="634">M86+R86+W86+AB86+AG86+AL86+AQ86+AV86+BA86+BF86</f>
        <v>150000</v>
      </c>
      <c r="I86" s="11">
        <f t="shared" ref="I86" si="635">N86+S86+X86+AC86+AH86+AM86+AR86+AW86+BB86+BG86</f>
        <v>0</v>
      </c>
      <c r="J86" s="29">
        <f t="shared" ref="J86" si="636">L86+M86+N86</f>
        <v>0</v>
      </c>
      <c r="K86" s="19">
        <v>0</v>
      </c>
      <c r="L86" s="21">
        <v>0</v>
      </c>
      <c r="M86" s="26">
        <v>0</v>
      </c>
      <c r="N86" s="21">
        <v>0</v>
      </c>
      <c r="O86" s="28">
        <f t="shared" ref="O86" si="637">SUM(Q86:S86)</f>
        <v>0</v>
      </c>
      <c r="P86" s="19">
        <v>0</v>
      </c>
      <c r="Q86" s="21">
        <v>0</v>
      </c>
      <c r="R86" s="21">
        <v>0</v>
      </c>
      <c r="S86" s="21">
        <v>0</v>
      </c>
      <c r="T86" s="28">
        <f t="shared" ref="T86" si="638">SUM(V86:X86)</f>
        <v>0</v>
      </c>
      <c r="U86" s="19">
        <v>0</v>
      </c>
      <c r="V86" s="8">
        <f>SUM(V90:V130)</f>
        <v>0</v>
      </c>
      <c r="W86" s="19">
        <v>0</v>
      </c>
      <c r="X86" s="19">
        <v>0</v>
      </c>
      <c r="Y86" s="28">
        <f t="shared" ref="Y86" si="639">SUM(AA86:AC86)</f>
        <v>0</v>
      </c>
      <c r="Z86" s="19"/>
      <c r="AA86" s="18">
        <v>0</v>
      </c>
      <c r="AB86" s="19">
        <v>0</v>
      </c>
      <c r="AC86" s="19">
        <v>0</v>
      </c>
      <c r="AD86" s="28">
        <f>AG86</f>
        <v>0</v>
      </c>
      <c r="AE86" s="21">
        <v>0</v>
      </c>
      <c r="AF86" s="21">
        <v>0</v>
      </c>
      <c r="AG86" s="21">
        <v>0</v>
      </c>
      <c r="AH86" s="21">
        <v>0</v>
      </c>
      <c r="AI86" s="28">
        <f t="shared" ref="AI86" si="640">AL86</f>
        <v>50000</v>
      </c>
      <c r="AJ86" s="21">
        <v>0</v>
      </c>
      <c r="AK86" s="21">
        <v>0</v>
      </c>
      <c r="AL86" s="21">
        <v>50000</v>
      </c>
      <c r="AM86" s="21">
        <v>0</v>
      </c>
      <c r="AN86" s="28">
        <f t="shared" ref="AN86" si="641">AQ86</f>
        <v>100000</v>
      </c>
      <c r="AO86" s="21">
        <v>0</v>
      </c>
      <c r="AP86" s="21">
        <v>0</v>
      </c>
      <c r="AQ86" s="21">
        <v>100000</v>
      </c>
      <c r="AR86" s="19">
        <v>0</v>
      </c>
      <c r="AS86" s="18">
        <f t="shared" ref="AS86" si="642">AV86</f>
        <v>0</v>
      </c>
      <c r="AT86" s="19">
        <v>0</v>
      </c>
      <c r="AU86" s="19">
        <v>0</v>
      </c>
      <c r="AV86" s="19">
        <v>0</v>
      </c>
      <c r="AW86" s="19">
        <v>0</v>
      </c>
      <c r="AX86" s="18">
        <f t="shared" ref="AX86" si="643">BA86</f>
        <v>0</v>
      </c>
      <c r="AY86" s="19">
        <v>0</v>
      </c>
      <c r="AZ86" s="19">
        <v>0</v>
      </c>
      <c r="BA86" s="19">
        <v>0</v>
      </c>
      <c r="BB86" s="19">
        <v>0</v>
      </c>
      <c r="BC86" s="18">
        <f t="shared" ref="BC86" si="644">BF86</f>
        <v>0</v>
      </c>
      <c r="BD86" s="19">
        <v>0</v>
      </c>
      <c r="BE86" s="19">
        <v>0</v>
      </c>
      <c r="BF86" s="19">
        <v>0</v>
      </c>
      <c r="BG86" s="19">
        <v>0</v>
      </c>
    </row>
    <row r="87" spans="1:59" s="9" customFormat="1" ht="52.5" customHeight="1" x14ac:dyDescent="0.25">
      <c r="A87" s="49" t="s">
        <v>148</v>
      </c>
      <c r="B87" s="89" t="s">
        <v>158</v>
      </c>
      <c r="C87" s="90"/>
      <c r="D87" s="91"/>
      <c r="E87" s="8">
        <f t="shared" ref="E87:X87" si="645">SUM(E88:E128)</f>
        <v>6221</v>
      </c>
      <c r="F87" s="8">
        <f t="shared" si="645"/>
        <v>0</v>
      </c>
      <c r="G87" s="8">
        <f t="shared" si="645"/>
        <v>0</v>
      </c>
      <c r="H87" s="8">
        <f t="shared" si="645"/>
        <v>0</v>
      </c>
      <c r="I87" s="8">
        <f t="shared" si="645"/>
        <v>6221</v>
      </c>
      <c r="J87" s="8">
        <f t="shared" si="645"/>
        <v>0</v>
      </c>
      <c r="K87" s="8">
        <f t="shared" si="645"/>
        <v>0</v>
      </c>
      <c r="L87" s="8">
        <f t="shared" si="645"/>
        <v>0</v>
      </c>
      <c r="M87" s="8">
        <f t="shared" si="645"/>
        <v>0</v>
      </c>
      <c r="N87" s="8">
        <f t="shared" si="645"/>
        <v>0</v>
      </c>
      <c r="O87" s="8">
        <f t="shared" si="645"/>
        <v>0</v>
      </c>
      <c r="P87" s="8">
        <f t="shared" si="645"/>
        <v>0</v>
      </c>
      <c r="Q87" s="8">
        <f t="shared" si="645"/>
        <v>0</v>
      </c>
      <c r="R87" s="8">
        <f t="shared" si="645"/>
        <v>0</v>
      </c>
      <c r="S87" s="8">
        <f t="shared" si="645"/>
        <v>0</v>
      </c>
      <c r="T87" s="8">
        <f t="shared" si="645"/>
        <v>0</v>
      </c>
      <c r="U87" s="8">
        <f t="shared" si="645"/>
        <v>0</v>
      </c>
      <c r="V87" s="8">
        <f t="shared" si="645"/>
        <v>0</v>
      </c>
      <c r="W87" s="8">
        <f t="shared" si="645"/>
        <v>0</v>
      </c>
      <c r="X87" s="8">
        <f t="shared" si="645"/>
        <v>0</v>
      </c>
      <c r="Y87" s="8">
        <f t="shared" ref="Y87:BG87" si="646">SUM(Y88:Y127)</f>
        <v>6221</v>
      </c>
      <c r="Z87" s="8">
        <f t="shared" si="646"/>
        <v>0</v>
      </c>
      <c r="AA87" s="8">
        <f t="shared" si="646"/>
        <v>0</v>
      </c>
      <c r="AB87" s="8">
        <f t="shared" si="646"/>
        <v>0</v>
      </c>
      <c r="AC87" s="8">
        <f t="shared" si="646"/>
        <v>6221</v>
      </c>
      <c r="AD87" s="8">
        <f t="shared" si="646"/>
        <v>0</v>
      </c>
      <c r="AE87" s="8">
        <f t="shared" si="646"/>
        <v>0</v>
      </c>
      <c r="AF87" s="8">
        <f t="shared" si="646"/>
        <v>0</v>
      </c>
      <c r="AG87" s="8">
        <f t="shared" si="646"/>
        <v>0</v>
      </c>
      <c r="AH87" s="8">
        <f t="shared" si="646"/>
        <v>0</v>
      </c>
      <c r="AI87" s="8">
        <f t="shared" si="646"/>
        <v>0</v>
      </c>
      <c r="AJ87" s="8">
        <f t="shared" si="646"/>
        <v>0</v>
      </c>
      <c r="AK87" s="8">
        <f t="shared" si="646"/>
        <v>0</v>
      </c>
      <c r="AL87" s="8">
        <f t="shared" si="646"/>
        <v>0</v>
      </c>
      <c r="AM87" s="8">
        <f t="shared" si="646"/>
        <v>0</v>
      </c>
      <c r="AN87" s="8">
        <f t="shared" si="646"/>
        <v>0</v>
      </c>
      <c r="AO87" s="8">
        <f t="shared" si="646"/>
        <v>0</v>
      </c>
      <c r="AP87" s="8">
        <f t="shared" si="646"/>
        <v>0</v>
      </c>
      <c r="AQ87" s="8">
        <f t="shared" si="646"/>
        <v>0</v>
      </c>
      <c r="AR87" s="8">
        <f t="shared" si="646"/>
        <v>0</v>
      </c>
      <c r="AS87" s="8">
        <f t="shared" si="646"/>
        <v>0</v>
      </c>
      <c r="AT87" s="8">
        <f t="shared" si="646"/>
        <v>0</v>
      </c>
      <c r="AU87" s="8">
        <f t="shared" si="646"/>
        <v>0</v>
      </c>
      <c r="AV87" s="8">
        <f t="shared" si="646"/>
        <v>0</v>
      </c>
      <c r="AW87" s="8">
        <f t="shared" si="646"/>
        <v>0</v>
      </c>
      <c r="AX87" s="8">
        <f t="shared" si="646"/>
        <v>0</v>
      </c>
      <c r="AY87" s="8">
        <f t="shared" si="646"/>
        <v>0</v>
      </c>
      <c r="AZ87" s="8">
        <f t="shared" si="646"/>
        <v>0</v>
      </c>
      <c r="BA87" s="8">
        <f t="shared" si="646"/>
        <v>0</v>
      </c>
      <c r="BB87" s="8">
        <f t="shared" si="646"/>
        <v>0</v>
      </c>
      <c r="BC87" s="8">
        <f t="shared" si="646"/>
        <v>0</v>
      </c>
      <c r="BD87" s="8">
        <f t="shared" si="646"/>
        <v>0</v>
      </c>
      <c r="BE87" s="8">
        <f t="shared" si="646"/>
        <v>0</v>
      </c>
      <c r="BF87" s="8">
        <f t="shared" si="646"/>
        <v>0</v>
      </c>
      <c r="BG87" s="8">
        <f t="shared" si="646"/>
        <v>0</v>
      </c>
    </row>
    <row r="88" spans="1:59" ht="33.75" customHeight="1" x14ac:dyDescent="0.25">
      <c r="A88" s="10" t="s">
        <v>149</v>
      </c>
      <c r="B88" s="38" t="s">
        <v>153</v>
      </c>
      <c r="C88" s="16" t="s">
        <v>21</v>
      </c>
      <c r="D88" s="16" t="s">
        <v>63</v>
      </c>
      <c r="E88" s="11">
        <f t="shared" ref="E88" si="647">J88+O88+T88+Y88+AD88+AI88+AN88+AS88+AX88+BC88</f>
        <v>6221</v>
      </c>
      <c r="F88" s="11">
        <f t="shared" ref="F88" si="648">K88+P88+U88+Z88+AE88+AJ88+AO88+AT88+AY88+BD88</f>
        <v>0</v>
      </c>
      <c r="G88" s="11">
        <f t="shared" ref="G88" si="649">L88+Q88+V88+AA88+AF88+AK88+AP88+AU88+AZ88+BE88</f>
        <v>0</v>
      </c>
      <c r="H88" s="11">
        <f t="shared" ref="H88" si="650">M88+R88+W88+AB88+AG88+AL88+AQ88+AV88+BA88+BF88</f>
        <v>0</v>
      </c>
      <c r="I88" s="11">
        <f t="shared" ref="I88" si="651">N88+S88+X88+AC88+AH88+AM88+AR88+AW88+BB88+BG88</f>
        <v>6221</v>
      </c>
      <c r="J88" s="29">
        <f t="shared" ref="J88" si="652">M88</f>
        <v>0</v>
      </c>
      <c r="K88" s="18"/>
      <c r="L88" s="18">
        <v>0</v>
      </c>
      <c r="M88" s="26">
        <v>0</v>
      </c>
      <c r="N88" s="18">
        <v>0</v>
      </c>
      <c r="O88" s="28">
        <f t="shared" ref="O88" si="653">R88</f>
        <v>0</v>
      </c>
      <c r="P88" s="18">
        <v>0</v>
      </c>
      <c r="Q88" s="18">
        <v>0</v>
      </c>
      <c r="R88" s="28">
        <v>0</v>
      </c>
      <c r="S88" s="18">
        <v>0</v>
      </c>
      <c r="T88" s="18">
        <f t="shared" ref="T88" si="654">W88</f>
        <v>0</v>
      </c>
      <c r="U88" s="18">
        <v>0</v>
      </c>
      <c r="V88" s="18">
        <v>0</v>
      </c>
      <c r="W88" s="18">
        <v>0</v>
      </c>
      <c r="X88" s="18">
        <v>0</v>
      </c>
      <c r="Y88" s="28">
        <f>SUM(AA88:AC88)</f>
        <v>6221</v>
      </c>
      <c r="Z88" s="18">
        <v>0</v>
      </c>
      <c r="AA88" s="18">
        <v>0</v>
      </c>
      <c r="AB88" s="18">
        <v>0</v>
      </c>
      <c r="AC88" s="28">
        <v>6221</v>
      </c>
      <c r="AD88" s="18">
        <f t="shared" ref="AD88" si="655">AG88</f>
        <v>0</v>
      </c>
      <c r="AE88" s="18">
        <v>0</v>
      </c>
      <c r="AF88" s="18">
        <v>0</v>
      </c>
      <c r="AG88" s="18">
        <v>0</v>
      </c>
      <c r="AH88" s="18">
        <v>0</v>
      </c>
      <c r="AI88" s="18">
        <f t="shared" ref="AI88" si="656">AL88</f>
        <v>0</v>
      </c>
      <c r="AJ88" s="18">
        <v>0</v>
      </c>
      <c r="AK88" s="18">
        <v>0</v>
      </c>
      <c r="AL88" s="18">
        <v>0</v>
      </c>
      <c r="AM88" s="18">
        <v>0</v>
      </c>
      <c r="AN88" s="18">
        <f t="shared" ref="AN88" si="657">AQ88</f>
        <v>0</v>
      </c>
      <c r="AO88" s="18">
        <v>0</v>
      </c>
      <c r="AP88" s="18">
        <v>0</v>
      </c>
      <c r="AQ88" s="18">
        <v>0</v>
      </c>
      <c r="AR88" s="18">
        <v>0</v>
      </c>
      <c r="AS88" s="18">
        <f t="shared" ref="AS88" si="658">AV88</f>
        <v>0</v>
      </c>
      <c r="AT88" s="18">
        <v>0</v>
      </c>
      <c r="AU88" s="18">
        <v>0</v>
      </c>
      <c r="AV88" s="18">
        <v>0</v>
      </c>
      <c r="AW88" s="18">
        <v>0</v>
      </c>
      <c r="AX88" s="18">
        <f t="shared" ref="AX88" si="659">BA88</f>
        <v>0</v>
      </c>
      <c r="AY88" s="18">
        <v>0</v>
      </c>
      <c r="AZ88" s="18">
        <v>0</v>
      </c>
      <c r="BA88" s="18">
        <v>0</v>
      </c>
      <c r="BB88" s="18">
        <v>0</v>
      </c>
      <c r="BC88" s="18">
        <f t="shared" ref="BC88" si="660">BF88</f>
        <v>0</v>
      </c>
      <c r="BD88" s="18">
        <v>0</v>
      </c>
      <c r="BE88" s="18">
        <v>0</v>
      </c>
      <c r="BF88" s="18">
        <v>0</v>
      </c>
      <c r="BG88" s="18">
        <v>0</v>
      </c>
    </row>
    <row r="89" spans="1:59" s="9" customFormat="1" ht="35.25" customHeight="1" x14ac:dyDescent="0.25">
      <c r="A89" s="49" t="s">
        <v>154</v>
      </c>
      <c r="B89" s="92" t="s">
        <v>157</v>
      </c>
      <c r="C89" s="92"/>
      <c r="D89" s="92"/>
      <c r="E89" s="8">
        <f t="shared" ref="E89:S89" si="661">SUM(E90:E130)</f>
        <v>0</v>
      </c>
      <c r="F89" s="8">
        <f t="shared" si="661"/>
        <v>0</v>
      </c>
      <c r="G89" s="8">
        <f t="shared" si="661"/>
        <v>0</v>
      </c>
      <c r="H89" s="8">
        <f t="shared" si="661"/>
        <v>0</v>
      </c>
      <c r="I89" s="8">
        <f t="shared" si="661"/>
        <v>0</v>
      </c>
      <c r="J89" s="8">
        <f t="shared" si="661"/>
        <v>0</v>
      </c>
      <c r="K89" s="8">
        <f t="shared" si="661"/>
        <v>0</v>
      </c>
      <c r="L89" s="8">
        <f t="shared" si="661"/>
        <v>0</v>
      </c>
      <c r="M89" s="8">
        <f t="shared" si="661"/>
        <v>0</v>
      </c>
      <c r="N89" s="8">
        <f t="shared" si="661"/>
        <v>0</v>
      </c>
      <c r="O89" s="8">
        <f t="shared" si="661"/>
        <v>0</v>
      </c>
      <c r="P89" s="8">
        <f t="shared" si="661"/>
        <v>0</v>
      </c>
      <c r="Q89" s="8">
        <f t="shared" si="661"/>
        <v>0</v>
      </c>
      <c r="R89" s="8">
        <f t="shared" si="661"/>
        <v>0</v>
      </c>
      <c r="S89" s="8">
        <f t="shared" si="661"/>
        <v>0</v>
      </c>
      <c r="T89" s="8">
        <f>SUM(T90:T130)</f>
        <v>0</v>
      </c>
      <c r="U89" s="8">
        <f t="shared" ref="U89:X89" si="662">SUM(U90:U130)</f>
        <v>0</v>
      </c>
      <c r="V89" s="8">
        <f t="shared" si="662"/>
        <v>0</v>
      </c>
      <c r="W89" s="8">
        <f t="shared" si="662"/>
        <v>0</v>
      </c>
      <c r="X89" s="8">
        <f t="shared" si="662"/>
        <v>0</v>
      </c>
      <c r="Y89" s="8">
        <f t="shared" ref="Y89:BG89" si="663">SUM(Y90:Y129)</f>
        <v>0</v>
      </c>
      <c r="Z89" s="8">
        <f t="shared" si="663"/>
        <v>0</v>
      </c>
      <c r="AA89" s="8">
        <f t="shared" si="663"/>
        <v>0</v>
      </c>
      <c r="AB89" s="8">
        <f t="shared" si="663"/>
        <v>0</v>
      </c>
      <c r="AC89" s="8">
        <f t="shared" si="663"/>
        <v>0</v>
      </c>
      <c r="AD89" s="8">
        <f t="shared" si="663"/>
        <v>0</v>
      </c>
      <c r="AE89" s="8">
        <f t="shared" si="663"/>
        <v>0</v>
      </c>
      <c r="AF89" s="8">
        <f t="shared" si="663"/>
        <v>0</v>
      </c>
      <c r="AG89" s="8">
        <f t="shared" si="663"/>
        <v>0</v>
      </c>
      <c r="AH89" s="8">
        <f t="shared" si="663"/>
        <v>0</v>
      </c>
      <c r="AI89" s="8">
        <f t="shared" si="663"/>
        <v>0</v>
      </c>
      <c r="AJ89" s="8">
        <f t="shared" si="663"/>
        <v>0</v>
      </c>
      <c r="AK89" s="8">
        <f t="shared" si="663"/>
        <v>0</v>
      </c>
      <c r="AL89" s="8">
        <f t="shared" si="663"/>
        <v>0</v>
      </c>
      <c r="AM89" s="8">
        <f t="shared" si="663"/>
        <v>0</v>
      </c>
      <c r="AN89" s="8">
        <f t="shared" si="663"/>
        <v>0</v>
      </c>
      <c r="AO89" s="8">
        <f t="shared" si="663"/>
        <v>0</v>
      </c>
      <c r="AP89" s="8">
        <f t="shared" si="663"/>
        <v>0</v>
      </c>
      <c r="AQ89" s="8">
        <f t="shared" si="663"/>
        <v>0</v>
      </c>
      <c r="AR89" s="8">
        <f t="shared" si="663"/>
        <v>0</v>
      </c>
      <c r="AS89" s="8">
        <f t="shared" si="663"/>
        <v>0</v>
      </c>
      <c r="AT89" s="8">
        <f t="shared" si="663"/>
        <v>0</v>
      </c>
      <c r="AU89" s="8">
        <f t="shared" si="663"/>
        <v>0</v>
      </c>
      <c r="AV89" s="8">
        <f t="shared" si="663"/>
        <v>0</v>
      </c>
      <c r="AW89" s="8">
        <f t="shared" si="663"/>
        <v>0</v>
      </c>
      <c r="AX89" s="8">
        <f t="shared" si="663"/>
        <v>0</v>
      </c>
      <c r="AY89" s="8">
        <f t="shared" si="663"/>
        <v>0</v>
      </c>
      <c r="AZ89" s="8">
        <f t="shared" si="663"/>
        <v>0</v>
      </c>
      <c r="BA89" s="8">
        <f t="shared" si="663"/>
        <v>0</v>
      </c>
      <c r="BB89" s="8">
        <f t="shared" si="663"/>
        <v>0</v>
      </c>
      <c r="BC89" s="8">
        <f t="shared" si="663"/>
        <v>0</v>
      </c>
      <c r="BD89" s="8">
        <f t="shared" si="663"/>
        <v>0</v>
      </c>
      <c r="BE89" s="8">
        <f t="shared" si="663"/>
        <v>0</v>
      </c>
      <c r="BF89" s="8">
        <f t="shared" si="663"/>
        <v>0</v>
      </c>
      <c r="BG89" s="8">
        <f t="shared" si="663"/>
        <v>0</v>
      </c>
    </row>
    <row r="90" spans="1:59" ht="157.5" x14ac:dyDescent="0.25">
      <c r="A90" s="10" t="s">
        <v>155</v>
      </c>
      <c r="B90" s="34" t="s">
        <v>150</v>
      </c>
      <c r="C90" s="24" t="s">
        <v>152</v>
      </c>
      <c r="D90" s="16" t="s">
        <v>66</v>
      </c>
      <c r="E90" s="11">
        <f t="shared" ref="E90:E91" si="664">J90+O90+T90+Y90+AD90+AI90+AN90+AS90+AX90+BC90</f>
        <v>0</v>
      </c>
      <c r="F90" s="11">
        <f t="shared" ref="F90:F91" si="665">K90+P90+U90+Z90+AE90+AJ90+AO90+AT90+AY90+BD90</f>
        <v>0</v>
      </c>
      <c r="G90" s="11">
        <f t="shared" ref="G90:G91" si="666">L90+Q90+V90+AA90+AF90+AK90+AP90+AU90+AZ90+BE90</f>
        <v>0</v>
      </c>
      <c r="H90" s="11">
        <f t="shared" ref="H90:H91" si="667">M90+R90+W90+AB90+AG90+AL90+AQ90+AV90+BA90+BF90</f>
        <v>0</v>
      </c>
      <c r="I90" s="11">
        <f t="shared" ref="I90:I91" si="668">N90+S90+X90+AC90+AH90+AM90+AR90+AW90+BB90+BG90</f>
        <v>0</v>
      </c>
      <c r="J90" s="29">
        <f>L90+M90+N90</f>
        <v>0</v>
      </c>
      <c r="K90" s="19">
        <v>0</v>
      </c>
      <c r="L90" s="21">
        <v>0</v>
      </c>
      <c r="M90" s="26">
        <v>0</v>
      </c>
      <c r="N90" s="21">
        <v>0</v>
      </c>
      <c r="O90" s="18">
        <f t="shared" ref="O90:O91" si="669">R90</f>
        <v>0</v>
      </c>
      <c r="P90" s="19">
        <v>0</v>
      </c>
      <c r="Q90" s="19">
        <v>0</v>
      </c>
      <c r="R90" s="19">
        <v>0</v>
      </c>
      <c r="S90" s="19">
        <v>0</v>
      </c>
      <c r="T90" s="28">
        <f>SUM(V90:X90)</f>
        <v>0</v>
      </c>
      <c r="U90" s="19">
        <v>0</v>
      </c>
      <c r="V90" s="19">
        <v>0</v>
      </c>
      <c r="W90" s="19">
        <v>0</v>
      </c>
      <c r="X90" s="19">
        <v>0</v>
      </c>
      <c r="Y90" s="18">
        <f t="shared" ref="Y90:Y91" si="670">AB90</f>
        <v>0</v>
      </c>
      <c r="Z90" s="19">
        <v>0</v>
      </c>
      <c r="AA90" s="19">
        <v>0</v>
      </c>
      <c r="AB90" s="19">
        <v>0</v>
      </c>
      <c r="AC90" s="19">
        <v>0</v>
      </c>
      <c r="AD90" s="18">
        <f t="shared" ref="AD90:AD91" si="671">AG90</f>
        <v>0</v>
      </c>
      <c r="AE90" s="19">
        <v>0</v>
      </c>
      <c r="AF90" s="19">
        <v>0</v>
      </c>
      <c r="AG90" s="19">
        <v>0</v>
      </c>
      <c r="AH90" s="19">
        <v>0</v>
      </c>
      <c r="AI90" s="18">
        <f t="shared" ref="AI90:AI91" si="672">AL90</f>
        <v>0</v>
      </c>
      <c r="AJ90" s="19">
        <v>0</v>
      </c>
      <c r="AK90" s="19">
        <v>0</v>
      </c>
      <c r="AL90" s="19">
        <v>0</v>
      </c>
      <c r="AM90" s="19">
        <v>0</v>
      </c>
      <c r="AN90" s="18">
        <f t="shared" ref="AN90:AN91" si="673">AQ90</f>
        <v>0</v>
      </c>
      <c r="AO90" s="19">
        <v>0</v>
      </c>
      <c r="AP90" s="19">
        <v>0</v>
      </c>
      <c r="AQ90" s="19">
        <v>0</v>
      </c>
      <c r="AR90" s="19">
        <v>0</v>
      </c>
      <c r="AS90" s="18">
        <f t="shared" ref="AS90:AS91" si="674">AV90</f>
        <v>0</v>
      </c>
      <c r="AT90" s="19">
        <v>0</v>
      </c>
      <c r="AU90" s="19">
        <v>0</v>
      </c>
      <c r="AV90" s="19">
        <v>0</v>
      </c>
      <c r="AW90" s="19">
        <v>0</v>
      </c>
      <c r="AX90" s="18">
        <f t="shared" ref="AX90:AX91" si="675">BA90</f>
        <v>0</v>
      </c>
      <c r="AY90" s="19">
        <v>0</v>
      </c>
      <c r="AZ90" s="19">
        <v>0</v>
      </c>
      <c r="BA90" s="19">
        <v>0</v>
      </c>
      <c r="BB90" s="19">
        <v>0</v>
      </c>
      <c r="BC90" s="18">
        <f t="shared" ref="BC90:BC91" si="676">BF90</f>
        <v>0</v>
      </c>
      <c r="BD90" s="19">
        <v>0</v>
      </c>
      <c r="BE90" s="19">
        <v>0</v>
      </c>
      <c r="BF90" s="19">
        <v>0</v>
      </c>
      <c r="BG90" s="19">
        <v>0</v>
      </c>
    </row>
    <row r="91" spans="1:59" ht="220.5" x14ac:dyDescent="0.25">
      <c r="A91" s="10" t="s">
        <v>156</v>
      </c>
      <c r="B91" s="35" t="s">
        <v>151</v>
      </c>
      <c r="C91" s="24" t="s">
        <v>152</v>
      </c>
      <c r="D91" s="16" t="s">
        <v>63</v>
      </c>
      <c r="E91" s="11">
        <f t="shared" si="664"/>
        <v>0</v>
      </c>
      <c r="F91" s="11">
        <f t="shared" si="665"/>
        <v>0</v>
      </c>
      <c r="G91" s="11">
        <f t="shared" si="666"/>
        <v>0</v>
      </c>
      <c r="H91" s="11">
        <f t="shared" si="667"/>
        <v>0</v>
      </c>
      <c r="I91" s="11">
        <f t="shared" si="668"/>
        <v>0</v>
      </c>
      <c r="J91" s="29">
        <f t="shared" ref="J91" si="677">L91+M91+N91</f>
        <v>0</v>
      </c>
      <c r="K91" s="19">
        <v>0</v>
      </c>
      <c r="L91" s="21">
        <v>0</v>
      </c>
      <c r="M91" s="26">
        <v>0</v>
      </c>
      <c r="N91" s="21">
        <v>0</v>
      </c>
      <c r="O91" s="18">
        <f t="shared" si="669"/>
        <v>0</v>
      </c>
      <c r="P91" s="19">
        <v>0</v>
      </c>
      <c r="Q91" s="19">
        <v>0</v>
      </c>
      <c r="R91" s="19">
        <v>0</v>
      </c>
      <c r="S91" s="19">
        <v>0</v>
      </c>
      <c r="T91" s="28">
        <f t="shared" ref="T91" si="678">SUM(V91:X91)</f>
        <v>0</v>
      </c>
      <c r="U91" s="19">
        <v>0</v>
      </c>
      <c r="V91" s="19">
        <v>0</v>
      </c>
      <c r="W91" s="19">
        <v>0</v>
      </c>
      <c r="X91" s="19">
        <v>0</v>
      </c>
      <c r="Y91" s="18">
        <f t="shared" si="670"/>
        <v>0</v>
      </c>
      <c r="Z91" s="19">
        <v>0</v>
      </c>
      <c r="AA91" s="19">
        <v>0</v>
      </c>
      <c r="AB91" s="19">
        <v>0</v>
      </c>
      <c r="AC91" s="19">
        <v>0</v>
      </c>
      <c r="AD91" s="18">
        <f t="shared" si="671"/>
        <v>0</v>
      </c>
      <c r="AE91" s="19">
        <v>0</v>
      </c>
      <c r="AF91" s="19">
        <v>0</v>
      </c>
      <c r="AG91" s="19">
        <v>0</v>
      </c>
      <c r="AH91" s="19">
        <v>0</v>
      </c>
      <c r="AI91" s="18">
        <f t="shared" si="672"/>
        <v>0</v>
      </c>
      <c r="AJ91" s="19">
        <v>0</v>
      </c>
      <c r="AK91" s="19">
        <v>0</v>
      </c>
      <c r="AL91" s="19">
        <v>0</v>
      </c>
      <c r="AM91" s="19">
        <v>0</v>
      </c>
      <c r="AN91" s="18">
        <f t="shared" si="673"/>
        <v>0</v>
      </c>
      <c r="AO91" s="19">
        <v>0</v>
      </c>
      <c r="AP91" s="19">
        <v>0</v>
      </c>
      <c r="AQ91" s="19">
        <v>0</v>
      </c>
      <c r="AR91" s="19">
        <v>0</v>
      </c>
      <c r="AS91" s="18">
        <f t="shared" si="674"/>
        <v>0</v>
      </c>
      <c r="AT91" s="19">
        <v>0</v>
      </c>
      <c r="AU91" s="19">
        <v>0</v>
      </c>
      <c r="AV91" s="19">
        <v>0</v>
      </c>
      <c r="AW91" s="19">
        <v>0</v>
      </c>
      <c r="AX91" s="18">
        <f t="shared" si="675"/>
        <v>0</v>
      </c>
      <c r="AY91" s="19">
        <v>0</v>
      </c>
      <c r="AZ91" s="19">
        <v>0</v>
      </c>
      <c r="BA91" s="19">
        <v>0</v>
      </c>
      <c r="BB91" s="19">
        <v>0</v>
      </c>
      <c r="BC91" s="18">
        <f t="shared" si="676"/>
        <v>0</v>
      </c>
      <c r="BD91" s="19">
        <v>0</v>
      </c>
      <c r="BE91" s="19">
        <v>0</v>
      </c>
      <c r="BF91" s="19">
        <v>0</v>
      </c>
      <c r="BG91" s="19">
        <v>0</v>
      </c>
    </row>
    <row r="92" spans="1:59" ht="126" x14ac:dyDescent="0.25">
      <c r="A92" s="10" t="s">
        <v>160</v>
      </c>
      <c r="B92" s="35" t="s">
        <v>161</v>
      </c>
      <c r="C92" s="24" t="s">
        <v>21</v>
      </c>
      <c r="D92" s="16" t="s">
        <v>63</v>
      </c>
      <c r="E92" s="11">
        <f t="shared" ref="E92" si="679">J92+O92+T92+Y92+AD92+AI92+AN92+AS92+AX92+BC92</f>
        <v>0</v>
      </c>
      <c r="F92" s="11">
        <f t="shared" ref="F92" si="680">K92+P92+U92+Z92+AE92+AJ92+AO92+AT92+AY92+BD92</f>
        <v>0</v>
      </c>
      <c r="G92" s="11">
        <f t="shared" ref="G92" si="681">L92+Q92+V92+AA92+AF92+AK92+AP92+AU92+AZ92+BE92</f>
        <v>0</v>
      </c>
      <c r="H92" s="11">
        <f t="shared" ref="H92" si="682">M92+R92+W92+AB92+AG92+AL92+AQ92+AV92+BA92+BF92</f>
        <v>0</v>
      </c>
      <c r="I92" s="11">
        <f t="shared" ref="I92" si="683">N92+S92+X92+AC92+AH92+AM92+AR92+AW92+BB92+BG92</f>
        <v>0</v>
      </c>
      <c r="J92" s="29">
        <f t="shared" ref="J92" si="684">L92+M92+N92</f>
        <v>0</v>
      </c>
      <c r="K92" s="19">
        <v>0</v>
      </c>
      <c r="L92" s="21">
        <v>0</v>
      </c>
      <c r="M92" s="26">
        <v>0</v>
      </c>
      <c r="N92" s="21">
        <v>0</v>
      </c>
      <c r="O92" s="18">
        <f t="shared" ref="O92" si="685">R92</f>
        <v>0</v>
      </c>
      <c r="P92" s="19">
        <v>0</v>
      </c>
      <c r="Q92" s="19">
        <v>0</v>
      </c>
      <c r="R92" s="19">
        <v>0</v>
      </c>
      <c r="S92" s="19">
        <v>0</v>
      </c>
      <c r="T92" s="28">
        <f t="shared" ref="T92" si="686">SUM(V92:X92)</f>
        <v>0</v>
      </c>
      <c r="U92" s="19">
        <v>0</v>
      </c>
      <c r="V92" s="19">
        <v>0</v>
      </c>
      <c r="W92" s="19">
        <v>0</v>
      </c>
      <c r="X92" s="19">
        <v>0</v>
      </c>
      <c r="Y92" s="18">
        <f t="shared" ref="Y92" si="687">AB92</f>
        <v>0</v>
      </c>
      <c r="Z92" s="19">
        <v>0</v>
      </c>
      <c r="AA92" s="19">
        <v>0</v>
      </c>
      <c r="AB92" s="19">
        <v>0</v>
      </c>
      <c r="AC92" s="19">
        <v>0</v>
      </c>
      <c r="AD92" s="18">
        <f t="shared" ref="AD92" si="688">AG92</f>
        <v>0</v>
      </c>
      <c r="AE92" s="19">
        <v>0</v>
      </c>
      <c r="AF92" s="19">
        <v>0</v>
      </c>
      <c r="AG92" s="19">
        <v>0</v>
      </c>
      <c r="AH92" s="19">
        <v>0</v>
      </c>
      <c r="AI92" s="18">
        <f t="shared" ref="AI92" si="689">AL92</f>
        <v>0</v>
      </c>
      <c r="AJ92" s="19">
        <v>0</v>
      </c>
      <c r="AK92" s="19">
        <v>0</v>
      </c>
      <c r="AL92" s="19">
        <v>0</v>
      </c>
      <c r="AM92" s="19">
        <v>0</v>
      </c>
      <c r="AN92" s="18">
        <f t="shared" ref="AN92" si="690">AQ92</f>
        <v>0</v>
      </c>
      <c r="AO92" s="19">
        <v>0</v>
      </c>
      <c r="AP92" s="19">
        <v>0</v>
      </c>
      <c r="AQ92" s="19">
        <v>0</v>
      </c>
      <c r="AR92" s="19">
        <v>0</v>
      </c>
      <c r="AS92" s="18">
        <f t="shared" ref="AS92" si="691">AV92</f>
        <v>0</v>
      </c>
      <c r="AT92" s="19">
        <v>0</v>
      </c>
      <c r="AU92" s="19">
        <v>0</v>
      </c>
      <c r="AV92" s="19">
        <v>0</v>
      </c>
      <c r="AW92" s="19">
        <v>0</v>
      </c>
      <c r="AX92" s="18">
        <f t="shared" ref="AX92" si="692">BA92</f>
        <v>0</v>
      </c>
      <c r="AY92" s="19">
        <v>0</v>
      </c>
      <c r="AZ92" s="19">
        <v>0</v>
      </c>
      <c r="BA92" s="19">
        <v>0</v>
      </c>
      <c r="BB92" s="19">
        <v>0</v>
      </c>
      <c r="BC92" s="18">
        <f t="shared" ref="BC92" si="693">BF92</f>
        <v>0</v>
      </c>
      <c r="BD92" s="19">
        <v>0</v>
      </c>
      <c r="BE92" s="19">
        <v>0</v>
      </c>
      <c r="BF92" s="19">
        <v>0</v>
      </c>
      <c r="BG92" s="19">
        <v>0</v>
      </c>
    </row>
  </sheetData>
  <dataConsolidate/>
  <mergeCells count="45">
    <mergeCell ref="B89:D89"/>
    <mergeCell ref="J5:BG5"/>
    <mergeCell ref="E7:E8"/>
    <mergeCell ref="F7:I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P7:S7"/>
    <mergeCell ref="AI7:AI8"/>
    <mergeCell ref="AJ7:AM7"/>
    <mergeCell ref="AN7:AN8"/>
    <mergeCell ref="AO7:AR7"/>
    <mergeCell ref="T7:T8"/>
    <mergeCell ref="U7:X7"/>
    <mergeCell ref="Z7:AC7"/>
    <mergeCell ref="T6:X6"/>
    <mergeCell ref="Y6:AC6"/>
    <mergeCell ref="AX6:BB6"/>
    <mergeCell ref="AY7:BB7"/>
    <mergeCell ref="AX7:AX8"/>
    <mergeCell ref="B87:D87"/>
    <mergeCell ref="B24:D24"/>
    <mergeCell ref="AD7:AD8"/>
    <mergeCell ref="AE7:AH7"/>
    <mergeCell ref="K7:N7"/>
    <mergeCell ref="O7:O8"/>
    <mergeCell ref="B11:D11"/>
    <mergeCell ref="B10:D10"/>
    <mergeCell ref="J7:J8"/>
    <mergeCell ref="Y7:Y8"/>
    <mergeCell ref="B5:B8"/>
    <mergeCell ref="C5:C8"/>
    <mergeCell ref="D5:D8"/>
    <mergeCell ref="E5:I6"/>
    <mergeCell ref="J6:N6"/>
    <mergeCell ref="O6:S6"/>
  </mergeCells>
  <printOptions horizontalCentered="1"/>
  <pageMargins left="0" right="0" top="0.19685039370078741" bottom="0.19685039370078741" header="0.31496062992125984" footer="0.31496062992125984"/>
  <pageSetup paperSize="9" scale="49" fitToWidth="2" fitToHeight="5" orientation="landscape" r:id="rId1"/>
  <headerFooter>
    <oddFooter>Страница  &amp;P из &amp;N</oddFooter>
  </headerFooter>
  <colBreaks count="1" manualBreakCount="1"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Гайдаманчук Анна Васильевна</cp:lastModifiedBy>
  <cp:lastPrinted>2025-03-26T10:50:21Z</cp:lastPrinted>
  <dcterms:created xsi:type="dcterms:W3CDTF">2019-10-14T07:16:42Z</dcterms:created>
  <dcterms:modified xsi:type="dcterms:W3CDTF">2025-03-27T14:36:04Z</dcterms:modified>
</cp:coreProperties>
</file>