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tabRatio="717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2 -ТЭО'!$A$4:$T$7</definedName>
    <definedName name="_xlnm.Print_Titles" localSheetId="1">'Приложение 2 -ТЭО'!$4:$8</definedName>
    <definedName name="_xlnm.Print_Titles" localSheetId="2">расчет!$4:$4</definedName>
    <definedName name="_xlnm.Print_Area" localSheetId="1">'Приложение 2 -ТЭО'!$A$1:$AR$105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I9" i="5" l="1"/>
  <c r="I15" i="5" l="1"/>
  <c r="I14" i="5" l="1"/>
  <c r="F92" i="6" l="1"/>
  <c r="G92" i="6"/>
  <c r="H92" i="6"/>
  <c r="I92" i="6"/>
  <c r="J92" i="6"/>
  <c r="K92" i="6"/>
  <c r="L92" i="6"/>
  <c r="M92" i="6"/>
  <c r="N92" i="6"/>
  <c r="O92" i="6"/>
  <c r="P92" i="6"/>
  <c r="Q92" i="6"/>
  <c r="R92" i="6"/>
  <c r="S92" i="6"/>
  <c r="T92" i="6"/>
  <c r="U92" i="6"/>
  <c r="V92" i="6"/>
  <c r="W92" i="6"/>
  <c r="X92" i="6"/>
  <c r="Y92" i="6"/>
  <c r="Z92" i="6"/>
  <c r="AA92" i="6"/>
  <c r="AB92" i="6"/>
  <c r="AC92" i="6"/>
  <c r="AD92" i="6"/>
  <c r="AE92" i="6"/>
  <c r="AF92" i="6"/>
  <c r="AG92" i="6"/>
  <c r="AH92" i="6"/>
  <c r="AI92" i="6"/>
  <c r="AJ92" i="6"/>
  <c r="AK92" i="6"/>
  <c r="AL92" i="6"/>
  <c r="AM92" i="6"/>
  <c r="AN92" i="6"/>
  <c r="AO92" i="6"/>
  <c r="AP92" i="6"/>
  <c r="AQ92" i="6"/>
  <c r="AR92" i="6"/>
  <c r="E92" i="6"/>
  <c r="F61" i="6"/>
  <c r="G61" i="6"/>
  <c r="H61" i="6"/>
  <c r="I61" i="6"/>
  <c r="J61" i="6"/>
  <c r="K61" i="6"/>
  <c r="L61" i="6"/>
  <c r="M61" i="6"/>
  <c r="N61" i="6"/>
  <c r="O61" i="6"/>
  <c r="P61" i="6"/>
  <c r="Q61" i="6"/>
  <c r="R61" i="6"/>
  <c r="S61" i="6"/>
  <c r="T61" i="6"/>
  <c r="U61" i="6"/>
  <c r="V61" i="6"/>
  <c r="W61" i="6"/>
  <c r="X61" i="6"/>
  <c r="Y61" i="6"/>
  <c r="Z61" i="6"/>
  <c r="AA61" i="6"/>
  <c r="AB61" i="6"/>
  <c r="AC61" i="6"/>
  <c r="AD61" i="6"/>
  <c r="AE61" i="6"/>
  <c r="AF61" i="6"/>
  <c r="AG61" i="6"/>
  <c r="AH61" i="6"/>
  <c r="AI61" i="6"/>
  <c r="AJ61" i="6"/>
  <c r="AK61" i="6"/>
  <c r="AL61" i="6"/>
  <c r="AM61" i="6"/>
  <c r="AN61" i="6"/>
  <c r="AO61" i="6"/>
  <c r="AP61" i="6"/>
  <c r="AQ61" i="6"/>
  <c r="AR61" i="6"/>
  <c r="E61" i="6"/>
  <c r="H12" i="6"/>
  <c r="H13" i="6"/>
  <c r="H14" i="6"/>
  <c r="H15" i="6"/>
  <c r="H16" i="6"/>
  <c r="H17" i="6"/>
  <c r="H18" i="6"/>
  <c r="H19" i="6"/>
  <c r="H11" i="6"/>
  <c r="G19" i="6"/>
  <c r="G18" i="6"/>
  <c r="G17" i="6"/>
  <c r="G16" i="6"/>
  <c r="G15" i="6"/>
  <c r="G14" i="6"/>
  <c r="G10" i="6" s="1"/>
  <c r="G13" i="6"/>
  <c r="G12" i="6"/>
  <c r="F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E20" i="6"/>
  <c r="AO105" i="6"/>
  <c r="AK105" i="6"/>
  <c r="AG105" i="6"/>
  <c r="AC105" i="6"/>
  <c r="Y105" i="6"/>
  <c r="U105" i="6"/>
  <c r="M105" i="6"/>
  <c r="I105" i="6"/>
  <c r="G105" i="6"/>
  <c r="E105" i="6" s="1"/>
  <c r="G72" i="6"/>
  <c r="AO104" i="6"/>
  <c r="AK104" i="6"/>
  <c r="AG104" i="6"/>
  <c r="AC104" i="6"/>
  <c r="Y104" i="6"/>
  <c r="U104" i="6"/>
  <c r="M104" i="6"/>
  <c r="I104" i="6"/>
  <c r="G104" i="6"/>
  <c r="E104" i="6"/>
  <c r="W14" i="6"/>
  <c r="H10" i="6" l="1"/>
  <c r="AO60" i="6"/>
  <c r="AK60" i="6"/>
  <c r="AG60" i="6"/>
  <c r="AC60" i="6"/>
  <c r="Y60" i="6"/>
  <c r="U60" i="6"/>
  <c r="Q60" i="6"/>
  <c r="M60" i="6"/>
  <c r="I60" i="6"/>
  <c r="G60" i="6"/>
  <c r="E60" i="6" s="1"/>
  <c r="AO91" i="6" l="1"/>
  <c r="AK91" i="6"/>
  <c r="AG91" i="6"/>
  <c r="AC91" i="6"/>
  <c r="Y91" i="6"/>
  <c r="U91" i="6"/>
  <c r="Q91" i="6"/>
  <c r="M91" i="6"/>
  <c r="I91" i="6"/>
  <c r="G91" i="6"/>
  <c r="E91" i="6" s="1"/>
  <c r="AO59" i="6" l="1"/>
  <c r="AK59" i="6"/>
  <c r="AG59" i="6"/>
  <c r="AC59" i="6"/>
  <c r="Y59" i="6"/>
  <c r="U59" i="6"/>
  <c r="Q59" i="6"/>
  <c r="M59" i="6"/>
  <c r="I59" i="6"/>
  <c r="G59" i="6"/>
  <c r="E59" i="6" s="1"/>
  <c r="AO90" i="6"/>
  <c r="AK90" i="6"/>
  <c r="AG90" i="6"/>
  <c r="AC90" i="6"/>
  <c r="Y90" i="6"/>
  <c r="U90" i="6"/>
  <c r="Q90" i="6"/>
  <c r="M90" i="6"/>
  <c r="I90" i="6"/>
  <c r="G90" i="6"/>
  <c r="E90" i="6" s="1"/>
  <c r="AO58" i="6" l="1"/>
  <c r="AK58" i="6"/>
  <c r="AG58" i="6"/>
  <c r="AC58" i="6"/>
  <c r="Y58" i="6"/>
  <c r="U58" i="6"/>
  <c r="Q58" i="6"/>
  <c r="M58" i="6"/>
  <c r="I58" i="6"/>
  <c r="G58" i="6"/>
  <c r="E58" i="6" l="1"/>
  <c r="AK22" i="6" l="1"/>
  <c r="AK23" i="6"/>
  <c r="AK24" i="6"/>
  <c r="AK25" i="6"/>
  <c r="AK26" i="6"/>
  <c r="AK27" i="6"/>
  <c r="AK28" i="6"/>
  <c r="AK29" i="6"/>
  <c r="AK30" i="6"/>
  <c r="AK31" i="6"/>
  <c r="AK32" i="6"/>
  <c r="AK33" i="6"/>
  <c r="AG19" i="6"/>
  <c r="AK19" i="6"/>
  <c r="AO19" i="6"/>
  <c r="Y19" i="6"/>
  <c r="AC19" i="6"/>
  <c r="Q19" i="6"/>
  <c r="U19" i="6"/>
  <c r="F19" i="6"/>
  <c r="I19" i="6"/>
  <c r="M19" i="6"/>
  <c r="Q89" i="6"/>
  <c r="I89" i="6"/>
  <c r="M89" i="6"/>
  <c r="G89" i="6"/>
  <c r="E89" i="6" s="1"/>
  <c r="Y89" i="6"/>
  <c r="AC89" i="6"/>
  <c r="AG89" i="6"/>
  <c r="AK89" i="6"/>
  <c r="AO89" i="6"/>
  <c r="U89" i="6"/>
  <c r="Y57" i="6"/>
  <c r="AC57" i="6"/>
  <c r="AG57" i="6"/>
  <c r="AK57" i="6"/>
  <c r="AO57" i="6"/>
  <c r="U57" i="6"/>
  <c r="I57" i="6"/>
  <c r="M57" i="6"/>
  <c r="Q57" i="6"/>
  <c r="G57" i="6"/>
  <c r="E57" i="6" s="1"/>
  <c r="E19" i="6" l="1"/>
  <c r="H9" i="5"/>
  <c r="H6" i="5" l="1"/>
  <c r="H7" i="5"/>
  <c r="S69" i="6"/>
  <c r="S14" i="6"/>
  <c r="S85" i="6"/>
  <c r="S12" i="6"/>
  <c r="S11" i="6" l="1"/>
  <c r="S31" i="6" l="1"/>
  <c r="S28" i="6"/>
  <c r="S26" i="6"/>
  <c r="S22" i="6"/>
  <c r="S87" i="6"/>
  <c r="S86" i="6"/>
  <c r="S50" i="6"/>
  <c r="H15" i="5" l="1"/>
  <c r="H14" i="5" l="1"/>
  <c r="S51" i="6"/>
  <c r="AO88" i="6"/>
  <c r="AK88" i="6"/>
  <c r="AG88" i="6"/>
  <c r="AC88" i="6"/>
  <c r="Y88" i="6"/>
  <c r="U88" i="6"/>
  <c r="Q88" i="6"/>
  <c r="M88" i="6"/>
  <c r="I88" i="6"/>
  <c r="G88" i="6"/>
  <c r="E88" i="6" s="1"/>
  <c r="AO56" i="6"/>
  <c r="AK56" i="6"/>
  <c r="AG56" i="6"/>
  <c r="AC56" i="6"/>
  <c r="Y56" i="6"/>
  <c r="U56" i="6"/>
  <c r="Q56" i="6"/>
  <c r="M56" i="6"/>
  <c r="I56" i="6"/>
  <c r="G56" i="6"/>
  <c r="E56" i="6" s="1"/>
  <c r="H11" i="5" l="1"/>
  <c r="S15" i="6"/>
  <c r="AO87" i="6"/>
  <c r="AK87" i="6"/>
  <c r="AG87" i="6"/>
  <c r="AC87" i="6"/>
  <c r="Y87" i="6"/>
  <c r="U87" i="6"/>
  <c r="Q87" i="6"/>
  <c r="M87" i="6"/>
  <c r="I87" i="6"/>
  <c r="G87" i="6"/>
  <c r="AO86" i="6"/>
  <c r="AK86" i="6"/>
  <c r="AG86" i="6"/>
  <c r="AC86" i="6"/>
  <c r="Y86" i="6"/>
  <c r="U86" i="6"/>
  <c r="Q86" i="6"/>
  <c r="M86" i="6"/>
  <c r="I86" i="6"/>
  <c r="G86" i="6"/>
  <c r="E86" i="6" s="1"/>
  <c r="AO85" i="6"/>
  <c r="AK85" i="6"/>
  <c r="AG85" i="6"/>
  <c r="AC85" i="6"/>
  <c r="Y85" i="6"/>
  <c r="U85" i="6"/>
  <c r="Q85" i="6"/>
  <c r="M85" i="6"/>
  <c r="I85" i="6"/>
  <c r="G85" i="6"/>
  <c r="E85" i="6" s="1"/>
  <c r="E87" i="6" l="1"/>
  <c r="AO55" i="6"/>
  <c r="AK55" i="6"/>
  <c r="AG55" i="6"/>
  <c r="AC55" i="6"/>
  <c r="Y55" i="6"/>
  <c r="U55" i="6"/>
  <c r="Q55" i="6"/>
  <c r="M55" i="6"/>
  <c r="I55" i="6"/>
  <c r="G55" i="6"/>
  <c r="E55" i="6" s="1"/>
  <c r="AO54" i="6"/>
  <c r="AK54" i="6"/>
  <c r="AG54" i="6"/>
  <c r="AC54" i="6"/>
  <c r="Y54" i="6"/>
  <c r="U54" i="6"/>
  <c r="Q54" i="6"/>
  <c r="M54" i="6"/>
  <c r="I54" i="6"/>
  <c r="G54" i="6"/>
  <c r="E54" i="6" s="1"/>
  <c r="H24" i="5" l="1"/>
  <c r="AO53" i="6"/>
  <c r="AK53" i="6"/>
  <c r="AG53" i="6"/>
  <c r="AC53" i="6"/>
  <c r="Y53" i="6"/>
  <c r="U53" i="6"/>
  <c r="Q53" i="6"/>
  <c r="M53" i="6"/>
  <c r="I53" i="6"/>
  <c r="G53" i="6"/>
  <c r="E53" i="6" s="1"/>
  <c r="AO103" i="6"/>
  <c r="AK103" i="6"/>
  <c r="AG103" i="6"/>
  <c r="AC103" i="6"/>
  <c r="Y103" i="6"/>
  <c r="U103" i="6"/>
  <c r="Q103" i="6"/>
  <c r="M103" i="6"/>
  <c r="I103" i="6"/>
  <c r="G103" i="6"/>
  <c r="E103" i="6"/>
  <c r="AO84" i="6"/>
  <c r="AK84" i="6"/>
  <c r="AG84" i="6"/>
  <c r="AC84" i="6"/>
  <c r="Y84" i="6"/>
  <c r="U84" i="6"/>
  <c r="Q84" i="6"/>
  <c r="M84" i="6"/>
  <c r="I84" i="6"/>
  <c r="G84" i="6"/>
  <c r="E84" i="6"/>
  <c r="AO18" i="6"/>
  <c r="AK18" i="6"/>
  <c r="AG18" i="6"/>
  <c r="AC18" i="6"/>
  <c r="Y18" i="6"/>
  <c r="U18" i="6"/>
  <c r="Q18" i="6"/>
  <c r="M18" i="6"/>
  <c r="I18" i="6"/>
  <c r="F18" i="6"/>
  <c r="E18" i="6" l="1"/>
  <c r="AO17" i="6"/>
  <c r="AK17" i="6"/>
  <c r="AG17" i="6"/>
  <c r="AC17" i="6"/>
  <c r="Y17" i="6"/>
  <c r="U17" i="6"/>
  <c r="Q17" i="6"/>
  <c r="M17" i="6"/>
  <c r="I17" i="6"/>
  <c r="F17" i="6"/>
  <c r="AO52" i="6"/>
  <c r="AK52" i="6"/>
  <c r="AG52" i="6"/>
  <c r="AC52" i="6"/>
  <c r="Y52" i="6"/>
  <c r="U52" i="6"/>
  <c r="Q52" i="6"/>
  <c r="M52" i="6"/>
  <c r="I52" i="6"/>
  <c r="G52" i="6"/>
  <c r="E52" i="6" s="1"/>
  <c r="AO83" i="6"/>
  <c r="AK83" i="6"/>
  <c r="AG83" i="6"/>
  <c r="AC83" i="6"/>
  <c r="Y83" i="6"/>
  <c r="U83" i="6"/>
  <c r="Q83" i="6"/>
  <c r="M83" i="6"/>
  <c r="I83" i="6"/>
  <c r="G83" i="6"/>
  <c r="E83" i="6" s="1"/>
  <c r="E17" i="6" l="1"/>
  <c r="AO102" i="6"/>
  <c r="AK102" i="6"/>
  <c r="AG102" i="6"/>
  <c r="AC102" i="6"/>
  <c r="Y102" i="6"/>
  <c r="U102" i="6"/>
  <c r="Q102" i="6"/>
  <c r="M102" i="6"/>
  <c r="I102" i="6"/>
  <c r="G102" i="6"/>
  <c r="E102" i="6"/>
  <c r="AO51" i="6"/>
  <c r="AK51" i="6"/>
  <c r="AG51" i="6"/>
  <c r="AC51" i="6"/>
  <c r="Y51" i="6"/>
  <c r="U51" i="6"/>
  <c r="Q51" i="6"/>
  <c r="M51" i="6"/>
  <c r="I51" i="6"/>
  <c r="G51" i="6"/>
  <c r="E51" i="6" s="1"/>
  <c r="AO82" i="6" l="1"/>
  <c r="AK82" i="6"/>
  <c r="AG82" i="6"/>
  <c r="AC82" i="6"/>
  <c r="Y82" i="6"/>
  <c r="U82" i="6"/>
  <c r="Q82" i="6"/>
  <c r="M82" i="6"/>
  <c r="I82" i="6"/>
  <c r="G82" i="6"/>
  <c r="E82" i="6" s="1"/>
  <c r="H25" i="5"/>
  <c r="AO101" i="6"/>
  <c r="AK101" i="6"/>
  <c r="AG101" i="6"/>
  <c r="AC101" i="6"/>
  <c r="Y101" i="6"/>
  <c r="U101" i="6"/>
  <c r="Q101" i="6"/>
  <c r="M101" i="6"/>
  <c r="I101" i="6"/>
  <c r="G101" i="6"/>
  <c r="E101" i="6" s="1"/>
  <c r="AO81" i="6"/>
  <c r="AK81" i="6"/>
  <c r="AG81" i="6"/>
  <c r="AC81" i="6"/>
  <c r="Y81" i="6"/>
  <c r="U81" i="6"/>
  <c r="Q81" i="6"/>
  <c r="M81" i="6"/>
  <c r="I81" i="6"/>
  <c r="G81" i="6"/>
  <c r="E81" i="6" s="1"/>
  <c r="AO50" i="6"/>
  <c r="AK50" i="6"/>
  <c r="AG50" i="6"/>
  <c r="AC50" i="6"/>
  <c r="Y50" i="6"/>
  <c r="U50" i="6"/>
  <c r="Q50" i="6"/>
  <c r="M50" i="6"/>
  <c r="I50" i="6"/>
  <c r="G50" i="6"/>
  <c r="E50" i="6" s="1"/>
  <c r="U11" i="6"/>
  <c r="U12" i="6"/>
  <c r="Y11" i="6"/>
  <c r="Y12" i="6"/>
  <c r="AC11" i="6"/>
  <c r="AC12" i="6"/>
  <c r="AO80" i="6" l="1"/>
  <c r="AK80" i="6"/>
  <c r="AG80" i="6"/>
  <c r="AC80" i="6"/>
  <c r="Y80" i="6"/>
  <c r="U80" i="6"/>
  <c r="Q80" i="6"/>
  <c r="M80" i="6"/>
  <c r="I80" i="6"/>
  <c r="G80" i="6"/>
  <c r="E80" i="6" s="1"/>
  <c r="S75" i="6"/>
  <c r="O12" i="6"/>
  <c r="O11" i="6"/>
  <c r="AO79" i="6" l="1"/>
  <c r="AK79" i="6"/>
  <c r="AG79" i="6"/>
  <c r="AC79" i="6"/>
  <c r="Y79" i="6"/>
  <c r="U79" i="6"/>
  <c r="Q79" i="6"/>
  <c r="M79" i="6"/>
  <c r="I79" i="6"/>
  <c r="G79" i="6"/>
  <c r="E79" i="6" s="1"/>
  <c r="AO78" i="6"/>
  <c r="AK78" i="6"/>
  <c r="AG78" i="6"/>
  <c r="AC78" i="6"/>
  <c r="Y78" i="6"/>
  <c r="U78" i="6"/>
  <c r="Q78" i="6"/>
  <c r="M78" i="6"/>
  <c r="I78" i="6"/>
  <c r="G78" i="6"/>
  <c r="E78" i="6" s="1"/>
  <c r="AO49" i="6" l="1"/>
  <c r="AK49" i="6"/>
  <c r="AG49" i="6"/>
  <c r="AC49" i="6"/>
  <c r="Y49" i="6"/>
  <c r="U49" i="6"/>
  <c r="Q49" i="6"/>
  <c r="M49" i="6"/>
  <c r="I49" i="6"/>
  <c r="G49" i="6"/>
  <c r="E49" i="6"/>
  <c r="AO48" i="6" l="1"/>
  <c r="AK48" i="6"/>
  <c r="AG48" i="6"/>
  <c r="AC48" i="6"/>
  <c r="Y48" i="6"/>
  <c r="U48" i="6"/>
  <c r="Q48" i="6"/>
  <c r="M48" i="6"/>
  <c r="I48" i="6"/>
  <c r="G48" i="6"/>
  <c r="E48" i="6" s="1"/>
  <c r="AO16" i="6"/>
  <c r="AK16" i="6"/>
  <c r="AG16" i="6"/>
  <c r="AC16" i="6"/>
  <c r="Y16" i="6"/>
  <c r="U16" i="6"/>
  <c r="Q16" i="6"/>
  <c r="M16" i="6"/>
  <c r="I16" i="6"/>
  <c r="F16" i="6"/>
  <c r="AO100" i="6"/>
  <c r="AK100" i="6"/>
  <c r="AG100" i="6"/>
  <c r="AC100" i="6"/>
  <c r="Y100" i="6"/>
  <c r="U100" i="6"/>
  <c r="Q100" i="6"/>
  <c r="M100" i="6"/>
  <c r="I100" i="6"/>
  <c r="G100" i="6"/>
  <c r="E100" i="6" s="1"/>
  <c r="AO99" i="6"/>
  <c r="AK99" i="6"/>
  <c r="AG99" i="6"/>
  <c r="AC99" i="6"/>
  <c r="Y99" i="6"/>
  <c r="U99" i="6"/>
  <c r="Q99" i="6"/>
  <c r="M99" i="6"/>
  <c r="I99" i="6"/>
  <c r="G99" i="6"/>
  <c r="E99" i="6"/>
  <c r="AO98" i="6"/>
  <c r="AK98" i="6"/>
  <c r="AG98" i="6"/>
  <c r="AC98" i="6"/>
  <c r="Y98" i="6"/>
  <c r="U98" i="6"/>
  <c r="Q98" i="6"/>
  <c r="M98" i="6"/>
  <c r="I98" i="6"/>
  <c r="G98" i="6"/>
  <c r="E98" i="6" s="1"/>
  <c r="AO97" i="6"/>
  <c r="AK97" i="6"/>
  <c r="AG97" i="6"/>
  <c r="AC97" i="6"/>
  <c r="Y97" i="6"/>
  <c r="U97" i="6"/>
  <c r="Q97" i="6"/>
  <c r="M97" i="6"/>
  <c r="I97" i="6"/>
  <c r="G97" i="6"/>
  <c r="E97" i="6"/>
  <c r="E16" i="6" l="1"/>
  <c r="AO77" i="6"/>
  <c r="AK77" i="6"/>
  <c r="AG77" i="6"/>
  <c r="AC77" i="6"/>
  <c r="Y77" i="6"/>
  <c r="U77" i="6"/>
  <c r="Q77" i="6"/>
  <c r="M77" i="6"/>
  <c r="I77" i="6"/>
  <c r="G77" i="6"/>
  <c r="E77" i="6"/>
  <c r="AO76" i="6" l="1"/>
  <c r="AK76" i="6"/>
  <c r="AG76" i="6"/>
  <c r="AC76" i="6"/>
  <c r="Y76" i="6"/>
  <c r="U76" i="6"/>
  <c r="Q76" i="6"/>
  <c r="M76" i="6"/>
  <c r="I76" i="6"/>
  <c r="G76" i="6"/>
  <c r="E76" i="6" s="1"/>
  <c r="O14" i="6" l="1"/>
  <c r="O46" i="6"/>
  <c r="AO75" i="6"/>
  <c r="AK75" i="6"/>
  <c r="AG75" i="6"/>
  <c r="AC75" i="6"/>
  <c r="Y75" i="6"/>
  <c r="U75" i="6"/>
  <c r="Q75" i="6"/>
  <c r="M75" i="6"/>
  <c r="I75" i="6"/>
  <c r="G75" i="6"/>
  <c r="E75" i="6" l="1"/>
  <c r="G14" i="5"/>
  <c r="AO74" i="6"/>
  <c r="AK74" i="6"/>
  <c r="AG74" i="6"/>
  <c r="AC74" i="6"/>
  <c r="Y74" i="6"/>
  <c r="U74" i="6"/>
  <c r="Q74" i="6"/>
  <c r="G74" i="6"/>
  <c r="E74" i="6" s="1"/>
  <c r="I74" i="6"/>
  <c r="M74" i="6"/>
  <c r="AO47" i="6"/>
  <c r="AK47" i="6"/>
  <c r="AG47" i="6"/>
  <c r="AC47" i="6"/>
  <c r="Y47" i="6"/>
  <c r="U47" i="6"/>
  <c r="Q47" i="6"/>
  <c r="G47" i="6"/>
  <c r="E47" i="6" s="1"/>
  <c r="I47" i="6"/>
  <c r="M47" i="6"/>
  <c r="AO46" i="6" l="1"/>
  <c r="AK46" i="6"/>
  <c r="AG46" i="6"/>
  <c r="AC46" i="6"/>
  <c r="Y46" i="6"/>
  <c r="U46" i="6"/>
  <c r="Q46" i="6"/>
  <c r="M46" i="6"/>
  <c r="I46" i="6"/>
  <c r="G46" i="6"/>
  <c r="E46" i="6" s="1"/>
  <c r="K64" i="6" l="1"/>
  <c r="AR21" i="6" l="1"/>
  <c r="F21" i="6"/>
  <c r="H21" i="6"/>
  <c r="J21" i="6"/>
  <c r="L21" i="6"/>
  <c r="N21" i="6"/>
  <c r="O21" i="6"/>
  <c r="P21" i="6"/>
  <c r="R21" i="6"/>
  <c r="S21" i="6"/>
  <c r="T21" i="6"/>
  <c r="V21" i="6"/>
  <c r="W21" i="6"/>
  <c r="X21" i="6"/>
  <c r="Z21" i="6"/>
  <c r="AA21" i="6"/>
  <c r="AB21" i="6"/>
  <c r="AD21" i="6"/>
  <c r="AE21" i="6"/>
  <c r="AF21" i="6"/>
  <c r="AH21" i="6"/>
  <c r="AI21" i="6"/>
  <c r="AJ21" i="6"/>
  <c r="AL21" i="6"/>
  <c r="AM21" i="6"/>
  <c r="AN21" i="6"/>
  <c r="AP21" i="6"/>
  <c r="AQ21" i="6"/>
  <c r="K32" i="6"/>
  <c r="G32" i="6" s="1"/>
  <c r="E32" i="6" s="1"/>
  <c r="M32" i="6"/>
  <c r="Q32" i="6"/>
  <c r="U32" i="6"/>
  <c r="Y32" i="6"/>
  <c r="AC32" i="6"/>
  <c r="AG32" i="6"/>
  <c r="AO32" i="6"/>
  <c r="W9" i="6" l="1"/>
  <c r="I32" i="6"/>
  <c r="AO96" i="6"/>
  <c r="AK96" i="6"/>
  <c r="AG96" i="6"/>
  <c r="AC96" i="6"/>
  <c r="Y96" i="6"/>
  <c r="U96" i="6"/>
  <c r="Q96" i="6"/>
  <c r="M96" i="6"/>
  <c r="I96" i="6"/>
  <c r="G96" i="6"/>
  <c r="E96" i="6" s="1"/>
  <c r="AO45" i="6"/>
  <c r="AK45" i="6"/>
  <c r="AG45" i="6"/>
  <c r="AC45" i="6"/>
  <c r="Y45" i="6"/>
  <c r="U45" i="6"/>
  <c r="Q45" i="6"/>
  <c r="M45" i="6"/>
  <c r="I45" i="6"/>
  <c r="G45" i="6"/>
  <c r="E45" i="6" s="1"/>
  <c r="AO44" i="6"/>
  <c r="AK44" i="6"/>
  <c r="AG44" i="6"/>
  <c r="AC44" i="6"/>
  <c r="Y44" i="6"/>
  <c r="U44" i="6"/>
  <c r="Q44" i="6"/>
  <c r="M44" i="6"/>
  <c r="I44" i="6"/>
  <c r="G44" i="6"/>
  <c r="E44" i="6" s="1"/>
  <c r="AO95" i="6"/>
  <c r="AK95" i="6"/>
  <c r="AG95" i="6"/>
  <c r="AC95" i="6"/>
  <c r="Y95" i="6"/>
  <c r="U95" i="6"/>
  <c r="Q95" i="6"/>
  <c r="M95" i="6"/>
  <c r="I95" i="6"/>
  <c r="G95" i="6"/>
  <c r="E95" i="6" s="1"/>
  <c r="K14" i="6"/>
  <c r="K11" i="6" l="1"/>
  <c r="K62" i="6" l="1"/>
  <c r="K70" i="6"/>
  <c r="K71" i="6"/>
  <c r="K37" i="6"/>
  <c r="K36" i="6"/>
  <c r="K35" i="6"/>
  <c r="AO73" i="6"/>
  <c r="AK73" i="6"/>
  <c r="AG73" i="6"/>
  <c r="AC73" i="6"/>
  <c r="Y73" i="6"/>
  <c r="U73" i="6"/>
  <c r="Q73" i="6"/>
  <c r="M73" i="6"/>
  <c r="I73" i="6"/>
  <c r="G73" i="6"/>
  <c r="E73" i="6" s="1"/>
  <c r="K65" i="6"/>
  <c r="AO15" i="6" l="1"/>
  <c r="AK15" i="6"/>
  <c r="AG15" i="6"/>
  <c r="AC15" i="6"/>
  <c r="Y15" i="6"/>
  <c r="U15" i="6"/>
  <c r="Q15" i="6"/>
  <c r="M15" i="6"/>
  <c r="I15" i="6"/>
  <c r="F15" i="6"/>
  <c r="E15" i="6" l="1"/>
  <c r="AO43" i="6"/>
  <c r="AK43" i="6"/>
  <c r="AG43" i="6"/>
  <c r="AC43" i="6"/>
  <c r="Y43" i="6"/>
  <c r="U43" i="6"/>
  <c r="Q43" i="6"/>
  <c r="M43" i="6"/>
  <c r="I43" i="6"/>
  <c r="G43" i="6"/>
  <c r="E43" i="6" s="1"/>
  <c r="K63" i="6"/>
  <c r="K68" i="6"/>
  <c r="AO72" i="6"/>
  <c r="AK72" i="6"/>
  <c r="AG72" i="6"/>
  <c r="AC72" i="6"/>
  <c r="Y72" i="6"/>
  <c r="U72" i="6"/>
  <c r="Q72" i="6"/>
  <c r="M72" i="6"/>
  <c r="I72" i="6"/>
  <c r="E72" i="6"/>
  <c r="AO42" i="6" l="1"/>
  <c r="AK42" i="6"/>
  <c r="AG42" i="6"/>
  <c r="AC42" i="6"/>
  <c r="Y42" i="6"/>
  <c r="U42" i="6"/>
  <c r="Q42" i="6"/>
  <c r="M42" i="6"/>
  <c r="I42" i="6"/>
  <c r="G42" i="6"/>
  <c r="E42" i="6" s="1"/>
  <c r="K12" i="6" l="1"/>
  <c r="K93" i="6" l="1"/>
  <c r="AO94" i="6"/>
  <c r="AK94" i="6"/>
  <c r="AG94" i="6"/>
  <c r="AC94" i="6"/>
  <c r="Y94" i="6"/>
  <c r="U94" i="6"/>
  <c r="Q94" i="6"/>
  <c r="M94" i="6"/>
  <c r="I94" i="6"/>
  <c r="G94" i="6"/>
  <c r="E94" i="6" s="1"/>
  <c r="AO41" i="6"/>
  <c r="AK41" i="6"/>
  <c r="AG41" i="6"/>
  <c r="AC41" i="6"/>
  <c r="Y41" i="6"/>
  <c r="U41" i="6"/>
  <c r="Q41" i="6"/>
  <c r="M41" i="6"/>
  <c r="I41" i="6"/>
  <c r="G41" i="6"/>
  <c r="E41" i="6" s="1"/>
  <c r="AO40" i="6" l="1"/>
  <c r="AK40" i="6"/>
  <c r="AG40" i="6"/>
  <c r="AC40" i="6"/>
  <c r="Y40" i="6"/>
  <c r="U40" i="6"/>
  <c r="Q40" i="6"/>
  <c r="M40" i="6"/>
  <c r="I40" i="6"/>
  <c r="G40" i="6"/>
  <c r="E40" i="6" s="1"/>
  <c r="AO71" i="6"/>
  <c r="AK71" i="6"/>
  <c r="AG71" i="6"/>
  <c r="AC71" i="6"/>
  <c r="Y71" i="6"/>
  <c r="U71" i="6"/>
  <c r="Q71" i="6"/>
  <c r="M71" i="6"/>
  <c r="I71" i="6"/>
  <c r="G71" i="6"/>
  <c r="K29" i="6"/>
  <c r="K22" i="6"/>
  <c r="K33" i="6"/>
  <c r="K24" i="6"/>
  <c r="K27" i="6"/>
  <c r="K25" i="6"/>
  <c r="K26" i="6"/>
  <c r="K23" i="6"/>
  <c r="K30" i="6"/>
  <c r="K31" i="6"/>
  <c r="K28" i="6"/>
  <c r="AO70" i="6"/>
  <c r="AK70" i="6"/>
  <c r="AG70" i="6"/>
  <c r="AC70" i="6"/>
  <c r="Y70" i="6"/>
  <c r="U70" i="6"/>
  <c r="Q70" i="6"/>
  <c r="M70" i="6"/>
  <c r="I70" i="6"/>
  <c r="G70" i="6"/>
  <c r="E70" i="6" s="1"/>
  <c r="AO69" i="6"/>
  <c r="AK69" i="6"/>
  <c r="AG69" i="6"/>
  <c r="AC69" i="6"/>
  <c r="Y69" i="6"/>
  <c r="U69" i="6"/>
  <c r="Q69" i="6"/>
  <c r="M69" i="6"/>
  <c r="I69" i="6"/>
  <c r="G69" i="6"/>
  <c r="E69" i="6" l="1"/>
  <c r="K21" i="6"/>
  <c r="E71" i="6"/>
  <c r="AO14" i="6"/>
  <c r="AK14" i="6"/>
  <c r="AG14" i="6"/>
  <c r="AC14" i="6"/>
  <c r="Y14" i="6"/>
  <c r="U14" i="6"/>
  <c r="Q14" i="6"/>
  <c r="M14" i="6"/>
  <c r="I14" i="6"/>
  <c r="F14" i="6"/>
  <c r="E14" i="6" l="1"/>
  <c r="AO39" i="6"/>
  <c r="AK39" i="6"/>
  <c r="AG39" i="6"/>
  <c r="AC39" i="6"/>
  <c r="Y39" i="6"/>
  <c r="U39" i="6"/>
  <c r="Q39" i="6"/>
  <c r="M39" i="6"/>
  <c r="I39" i="6"/>
  <c r="G39" i="6"/>
  <c r="E39" i="6"/>
  <c r="AO68" i="6" l="1"/>
  <c r="AK68" i="6"/>
  <c r="AG68" i="6"/>
  <c r="AC68" i="6"/>
  <c r="Y68" i="6"/>
  <c r="U68" i="6"/>
  <c r="Q68" i="6"/>
  <c r="M68" i="6"/>
  <c r="I68" i="6"/>
  <c r="G68" i="6"/>
  <c r="AO67" i="6"/>
  <c r="AK67" i="6"/>
  <c r="AG67" i="6"/>
  <c r="AC67" i="6"/>
  <c r="Y67" i="6"/>
  <c r="U67" i="6"/>
  <c r="Q67" i="6"/>
  <c r="M67" i="6"/>
  <c r="I67" i="6"/>
  <c r="G67" i="6"/>
  <c r="E67" i="6" s="1"/>
  <c r="AO66" i="6"/>
  <c r="AK66" i="6"/>
  <c r="AG66" i="6"/>
  <c r="AC66" i="6"/>
  <c r="Y66" i="6"/>
  <c r="U66" i="6"/>
  <c r="Q66" i="6"/>
  <c r="M66" i="6"/>
  <c r="I66" i="6"/>
  <c r="G66" i="6"/>
  <c r="E66" i="6" s="1"/>
  <c r="E68" i="6" l="1"/>
  <c r="AO65" i="6"/>
  <c r="AK65" i="6"/>
  <c r="AG65" i="6"/>
  <c r="AC65" i="6"/>
  <c r="Y65" i="6"/>
  <c r="U65" i="6"/>
  <c r="Q65" i="6"/>
  <c r="M65" i="6"/>
  <c r="I65" i="6"/>
  <c r="G65" i="6"/>
  <c r="E65" i="6" s="1"/>
  <c r="AO38" i="6" l="1"/>
  <c r="AK38" i="6"/>
  <c r="AG38" i="6"/>
  <c r="AC38" i="6"/>
  <c r="Y38" i="6"/>
  <c r="U38" i="6"/>
  <c r="Q38" i="6"/>
  <c r="M38" i="6"/>
  <c r="I38" i="6"/>
  <c r="G38" i="6"/>
  <c r="E38" i="6" s="1"/>
  <c r="AO35" i="6" l="1"/>
  <c r="AK35" i="6"/>
  <c r="AG35" i="6"/>
  <c r="AC35" i="6"/>
  <c r="Y35" i="6"/>
  <c r="U35" i="6"/>
  <c r="Q35" i="6"/>
  <c r="M35" i="6"/>
  <c r="I35" i="6"/>
  <c r="G35" i="6"/>
  <c r="E35" i="6" s="1"/>
  <c r="AO36" i="6"/>
  <c r="AK36" i="6"/>
  <c r="AG36" i="6"/>
  <c r="AC36" i="6"/>
  <c r="Y36" i="6"/>
  <c r="U36" i="6"/>
  <c r="Q36" i="6"/>
  <c r="M36" i="6"/>
  <c r="I36" i="6"/>
  <c r="G36" i="6"/>
  <c r="E36" i="6" s="1"/>
  <c r="AO37" i="6"/>
  <c r="AK37" i="6"/>
  <c r="AG37" i="6"/>
  <c r="AC37" i="6"/>
  <c r="Y37" i="6"/>
  <c r="U37" i="6"/>
  <c r="Q37" i="6"/>
  <c r="M37" i="6"/>
  <c r="I37" i="6"/>
  <c r="G37" i="6"/>
  <c r="E37" i="6" s="1"/>
  <c r="AO64" i="6" l="1"/>
  <c r="AK64" i="6"/>
  <c r="AG64" i="6"/>
  <c r="AC64" i="6"/>
  <c r="Y64" i="6"/>
  <c r="U64" i="6"/>
  <c r="Q64" i="6"/>
  <c r="M64" i="6"/>
  <c r="I64" i="6"/>
  <c r="G64" i="6"/>
  <c r="E64" i="6" s="1"/>
  <c r="AO34" i="6"/>
  <c r="AK34" i="6"/>
  <c r="AG34" i="6"/>
  <c r="AC34" i="6"/>
  <c r="Y34" i="6"/>
  <c r="U34" i="6"/>
  <c r="Q34" i="6"/>
  <c r="M34" i="6"/>
  <c r="I34" i="6"/>
  <c r="G34" i="6"/>
  <c r="E34" i="6" s="1"/>
  <c r="AO93" i="6" l="1"/>
  <c r="AK93" i="6"/>
  <c r="AG93" i="6"/>
  <c r="AC93" i="6"/>
  <c r="Y93" i="6"/>
  <c r="U93" i="6"/>
  <c r="Q93" i="6"/>
  <c r="M93" i="6"/>
  <c r="I93" i="6"/>
  <c r="G93" i="6"/>
  <c r="AO63" i="6"/>
  <c r="AK63" i="6"/>
  <c r="AG63" i="6"/>
  <c r="AC63" i="6"/>
  <c r="Y63" i="6"/>
  <c r="U63" i="6"/>
  <c r="Q63" i="6"/>
  <c r="M63" i="6"/>
  <c r="I63" i="6"/>
  <c r="G63" i="6"/>
  <c r="AO62" i="6"/>
  <c r="AK62" i="6"/>
  <c r="AG62" i="6"/>
  <c r="AC62" i="6"/>
  <c r="Y62" i="6"/>
  <c r="U62" i="6"/>
  <c r="Q62" i="6"/>
  <c r="M62" i="6"/>
  <c r="I62" i="6"/>
  <c r="G62" i="6"/>
  <c r="E63" i="6" l="1"/>
  <c r="E93" i="6"/>
  <c r="E62" i="6"/>
  <c r="AO29" i="6"/>
  <c r="AG29" i="6"/>
  <c r="AC29" i="6"/>
  <c r="Y29" i="6"/>
  <c r="U29" i="6"/>
  <c r="Q29" i="6"/>
  <c r="M29" i="6"/>
  <c r="I29" i="6"/>
  <c r="G29" i="6"/>
  <c r="E29" i="6" s="1"/>
  <c r="F11" i="6" l="1"/>
  <c r="F12" i="6"/>
  <c r="F13" i="6"/>
  <c r="J9" i="6"/>
  <c r="L9" i="6"/>
  <c r="N9" i="6"/>
  <c r="O9" i="6"/>
  <c r="P9" i="6"/>
  <c r="R9" i="6"/>
  <c r="S9" i="6"/>
  <c r="T9" i="6"/>
  <c r="V9" i="6"/>
  <c r="X9" i="6"/>
  <c r="Z9" i="6"/>
  <c r="AB9" i="6"/>
  <c r="AD9" i="6"/>
  <c r="AE9" i="6"/>
  <c r="AF9" i="6"/>
  <c r="AH9" i="6"/>
  <c r="AI9" i="6"/>
  <c r="AJ9" i="6"/>
  <c r="AL9" i="6"/>
  <c r="AM9" i="6"/>
  <c r="AN9" i="6"/>
  <c r="AP9" i="6"/>
  <c r="AQ9" i="6"/>
  <c r="AR9" i="6"/>
  <c r="AA9" i="6" l="1"/>
  <c r="G31" i="6" l="1"/>
  <c r="G30" i="6"/>
  <c r="E30" i="6" s="1"/>
  <c r="G23" i="6"/>
  <c r="E23" i="6" s="1"/>
  <c r="G26" i="6"/>
  <c r="E26" i="6" s="1"/>
  <c r="G25" i="6"/>
  <c r="E25" i="6" s="1"/>
  <c r="G27" i="6"/>
  <c r="E27" i="6" s="1"/>
  <c r="G24" i="6"/>
  <c r="E24" i="6" s="1"/>
  <c r="G33" i="6"/>
  <c r="E33" i="6" s="1"/>
  <c r="G22" i="6"/>
  <c r="G28" i="6"/>
  <c r="E28" i="6" s="1"/>
  <c r="I31" i="6"/>
  <c r="M31" i="6"/>
  <c r="Q31" i="6"/>
  <c r="U31" i="6"/>
  <c r="Y31" i="6"/>
  <c r="AC31" i="6"/>
  <c r="AG31" i="6"/>
  <c r="AO31" i="6"/>
  <c r="I30" i="6"/>
  <c r="M30" i="6"/>
  <c r="Q30" i="6"/>
  <c r="U30" i="6"/>
  <c r="Y30" i="6"/>
  <c r="AC30" i="6"/>
  <c r="AG30" i="6"/>
  <c r="AO30" i="6"/>
  <c r="I23" i="6"/>
  <c r="M23" i="6"/>
  <c r="Q23" i="6"/>
  <c r="U23" i="6"/>
  <c r="Y23" i="6"/>
  <c r="AC23" i="6"/>
  <c r="AG23" i="6"/>
  <c r="AO23" i="6"/>
  <c r="I26" i="6"/>
  <c r="M26" i="6"/>
  <c r="Q26" i="6"/>
  <c r="U26" i="6"/>
  <c r="Y26" i="6"/>
  <c r="AC26" i="6"/>
  <c r="AG26" i="6"/>
  <c r="AO26" i="6"/>
  <c r="I25" i="6"/>
  <c r="M25" i="6"/>
  <c r="Q25" i="6"/>
  <c r="U25" i="6"/>
  <c r="Y25" i="6"/>
  <c r="AC25" i="6"/>
  <c r="AG25" i="6"/>
  <c r="AO25" i="6"/>
  <c r="I27" i="6"/>
  <c r="M27" i="6"/>
  <c r="Q27" i="6"/>
  <c r="U27" i="6"/>
  <c r="Y27" i="6"/>
  <c r="AC27" i="6"/>
  <c r="AG27" i="6"/>
  <c r="AO27" i="6"/>
  <c r="I24" i="6"/>
  <c r="M24" i="6"/>
  <c r="Q24" i="6"/>
  <c r="U24" i="6"/>
  <c r="Y24" i="6"/>
  <c r="AC24" i="6"/>
  <c r="AG24" i="6"/>
  <c r="AO24" i="6"/>
  <c r="I33" i="6"/>
  <c r="M33" i="6"/>
  <c r="Q33" i="6"/>
  <c r="U33" i="6"/>
  <c r="Y33" i="6"/>
  <c r="AC33" i="6"/>
  <c r="AG33" i="6"/>
  <c r="AO33" i="6"/>
  <c r="I22" i="6"/>
  <c r="M22" i="6"/>
  <c r="Q22" i="6"/>
  <c r="U22" i="6"/>
  <c r="Y22" i="6"/>
  <c r="AC22" i="6"/>
  <c r="AG22" i="6"/>
  <c r="AO22" i="6"/>
  <c r="AO28" i="6"/>
  <c r="AG28" i="6"/>
  <c r="AC28" i="6"/>
  <c r="Y28" i="6"/>
  <c r="U28" i="6"/>
  <c r="Q28" i="6"/>
  <c r="M28" i="6"/>
  <c r="I28" i="6"/>
  <c r="AO13" i="6"/>
  <c r="AO12" i="6"/>
  <c r="AK13" i="6"/>
  <c r="AK12" i="6"/>
  <c r="AG13" i="6"/>
  <c r="AG12" i="6"/>
  <c r="AC21" i="6" l="1"/>
  <c r="M21" i="6"/>
  <c r="AK21" i="6"/>
  <c r="U21" i="6"/>
  <c r="I21" i="6"/>
  <c r="AO21" i="6"/>
  <c r="AG21" i="6"/>
  <c r="Y21" i="6"/>
  <c r="Q21" i="6"/>
  <c r="E22" i="6"/>
  <c r="E21" i="6" s="1"/>
  <c r="G21" i="6"/>
  <c r="E31" i="6"/>
  <c r="AG9" i="6" l="1"/>
  <c r="AK9" i="6"/>
  <c r="AO9" i="6"/>
  <c r="AC13" i="6"/>
  <c r="Y13" i="6"/>
  <c r="N15" i="9" l="1"/>
  <c r="H9" i="6" l="1"/>
  <c r="M38" i="9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U13" i="6" l="1"/>
  <c r="Q13" i="6"/>
  <c r="M13" i="6"/>
  <c r="Q12" i="6"/>
  <c r="M12" i="6"/>
  <c r="I12" i="6"/>
  <c r="E12" i="6"/>
  <c r="Q11" i="6"/>
  <c r="M11" i="6"/>
  <c r="M9" i="6" l="1"/>
  <c r="AC9" i="6"/>
  <c r="U9" i="6"/>
  <c r="Y9" i="6"/>
  <c r="Q9" i="6"/>
  <c r="K9" i="6"/>
  <c r="G11" i="6"/>
  <c r="I11" i="6"/>
  <c r="I13" i="6"/>
  <c r="E13" i="6" s="1"/>
  <c r="I9" i="6" l="1"/>
  <c r="G9" i="6"/>
  <c r="E11" i="6"/>
  <c r="E10" i="6" s="1"/>
  <c r="F9" i="6"/>
  <c r="E9" i="6" l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<sst xmlns="http://schemas.openxmlformats.org/spreadsheetml/2006/main" count="678" uniqueCount="396">
  <si>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</si>
  <si>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</si>
  <si>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</si>
  <si>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</si>
  <si>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</si>
  <si>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</si>
  <si>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</si>
  <si>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</si>
  <si>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</si>
  <si>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</si>
  <si>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</si>
  <si>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</si>
  <si>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</si>
  <si>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</si>
  <si>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</si>
  <si>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</si>
  <si>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</si>
  <si>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</si>
  <si>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</si>
  <si>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</si>
  <si>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</si>
  <si>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</si>
  <si>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</si>
  <si>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</si>
  <si>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</si>
  <si>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</si>
  <si>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</si>
  <si>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</si>
  <si>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</si>
  <si>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</si>
  <si>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</si>
  <si>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</si>
  <si>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</si>
  <si>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</si>
  <si>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</si>
  <si>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</si>
  <si>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</si>
  <si>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</si>
  <si>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</si>
  <si>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</si>
  <si>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</si>
  <si>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</si>
  <si>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</si>
  <si>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</si>
  <si>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</si>
  <si>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</si>
  <si>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</si>
  <si>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</si>
  <si>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</si>
  <si>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</si>
  <si>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</si>
  <si>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</si>
  <si>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</si>
  <si>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</si>
  <si>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</si>
  <si>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</si>
  <si>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</si>
  <si>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</si>
  <si>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</si>
  <si>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</si>
  <si>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</si>
  <si>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</si>
  <si>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</si>
  <si>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</si>
  <si>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</si>
  <si>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</si>
  <si>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</si>
  <si>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</si>
  <si>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</si>
  <si>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</si>
  <si>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</si>
  <si>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</si>
  <si>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</si>
  <si>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</si>
  <si>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</si>
  <si>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</si>
  <si>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</si>
  <si>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</si>
  <si>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</si>
  <si>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2022 год</t>
  </si>
  <si>
    <t>Оценка недвижимости, признание прав и регулирование отношений по муниципальной собственности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</si>
  <si>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</si>
  <si>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</si>
  <si>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</si>
  <si>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</si>
  <si>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</si>
  <si>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</si>
  <si>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</si>
  <si>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</si>
  <si>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</si>
  <si>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</si>
  <si>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</si>
  <si>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</si>
  <si>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</si>
  <si>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</si>
  <si>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</si>
  <si>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</si>
  <si>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</si>
  <si>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</si>
  <si>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</si>
  <si>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</si>
  <si>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</si>
  <si>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</si>
  <si>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</si>
  <si>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</si>
  <si>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</si>
  <si>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</si>
  <si>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</si>
  <si>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</si>
  <si>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</si>
  <si>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</si>
  <si>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</si>
  <si>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</si>
  <si>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</si>
  <si>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</si>
  <si>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</si>
  <si>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</si>
  <si>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</si>
  <si>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</si>
  <si>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</si>
  <si>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</si>
  <si>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</si>
  <si>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</si>
  <si>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</si>
  <si>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</si>
  <si>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</si>
  <si>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</si>
  <si>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</si>
  <si>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</si>
  <si>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</si>
  <si>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</si>
  <si>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</si>
  <si>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</si>
  <si>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</si>
  <si>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</si>
  <si>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</si>
  <si>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</si>
  <si>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</si>
  <si>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</si>
  <si>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</si>
  <si>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</si>
  <si>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</si>
  <si>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</si>
  <si>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</si>
  <si>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</si>
  <si>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</si>
  <si>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</si>
  <si>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</si>
  <si>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</si>
  <si>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</si>
  <si>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</si>
  <si>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</si>
  <si>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</si>
  <si>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</si>
  <si>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</si>
  <si>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</si>
  <si>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</si>
  <si>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</si>
  <si>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</si>
  <si>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</si>
  <si>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</si>
  <si>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</si>
  <si>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</si>
  <si>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</si>
  <si>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</si>
  <si>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</si>
  <si>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</si>
  <si>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</si>
  <si>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</si>
  <si>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</si>
  <si>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</si>
  <si>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</si>
  <si>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Наименование индикатора (показателя)</t>
  </si>
  <si>
    <t>Задачи, направленные на достижение цели</t>
  </si>
  <si>
    <t>2.1.6.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</si>
  <si>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</si>
  <si>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</si>
  <si>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</si>
  <si>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</si>
  <si>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</si>
  <si>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</si>
  <si>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</si>
  <si>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2023 год</t>
  </si>
  <si>
    <t>2025 год</t>
  </si>
  <si>
    <t>2024 год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</si>
  <si>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</si>
  <si>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</si>
  <si>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2.1.7.</t>
  </si>
  <si>
    <t>Перечень мероприятий муниципальной программы "Управление муниципальным имуществом муниципального района "Заполярный район" на 2022-2030 годы"</t>
  </si>
  <si>
    <t>Приложение 2 к  муниципальной программе "Управление муниципальным имуществом муниципального района "Заполярный район" на 2022-2030 годы"</t>
  </si>
  <si>
    <t>Перечень целевых показателей муниципальной программы "Управление муниципальным имуществом муниципального района "Заполярный район" на 2022-2030 годы"</t>
  </si>
  <si>
    <t>Приложение 1 к  муниципальной программе "Управление муниципальным имуществом муниципального района "Заполярный район" на 2022-2030 годы"</t>
  </si>
  <si>
    <t>Всего на 2022-2030 годы</t>
  </si>
  <si>
    <t>2026 год</t>
  </si>
  <si>
    <t>2027 год</t>
  </si>
  <si>
    <t>2028 год</t>
  </si>
  <si>
    <t>2029 год</t>
  </si>
  <si>
    <t>2030 год</t>
  </si>
  <si>
    <t>ИТОГО</t>
  </si>
  <si>
    <t>Раздел 2. Cодержание муниципального имущества</t>
  </si>
  <si>
    <t>2.</t>
  </si>
  <si>
    <t>2.1.8.</t>
  </si>
  <si>
    <t>2.1.9.</t>
  </si>
  <si>
    <t>2.1.10.</t>
  </si>
  <si>
    <t>2.1.11.</t>
  </si>
  <si>
    <t>Сельское поселение "Тельвисочный сельсовет" ЗР НАО</t>
  </si>
  <si>
    <t>Сельское поселение "Юшарский сельсовет" ЗР НАО</t>
  </si>
  <si>
    <t>Сельское поселение "Великовисочный сельсовет" ЗР НАО</t>
  </si>
  <si>
    <t>Сельское поселение "Пешский сельсовет" ЗР НАО</t>
  </si>
  <si>
    <t>Сельское поселение "Омский сельсовет" ЗР НАО</t>
  </si>
  <si>
    <t>Сельское поселение "Пустозерский сельсовет" ЗР НАО</t>
  </si>
  <si>
    <t>2.1.12.</t>
  </si>
  <si>
    <t>Администрация поселения ЗР НАО</t>
  </si>
  <si>
    <t>4.</t>
  </si>
  <si>
    <t>Раздел 4. Иные мероприятия</t>
  </si>
  <si>
    <t>Проведение аудита муниципальных предприятий Заполярного района</t>
  </si>
  <si>
    <t>3.</t>
  </si>
  <si>
    <t>Раздел 3. Капитальный и текущий ремонт муниципального имущества</t>
  </si>
  <si>
    <t>Ремонт здания гаража в д. Андег Сельского поселения "Андегский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</si>
  <si>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</si>
  <si>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</si>
  <si>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"Коткинский сельсовет" ЗР НАО</t>
  </si>
  <si>
    <t>Сельское поселение "Поселок Амдерма" ЗР НАО</t>
  </si>
  <si>
    <t>Сельское поселение "Андегский сельсовет" ЗР НАО</t>
  </si>
  <si>
    <t>Сельское поселение "Тиманский сельсовет" ЗР НАО</t>
  </si>
  <si>
    <t>Разработка ПСД на утилизацию емкостей ГСМ в п. Амдерма</t>
  </si>
  <si>
    <t>МКУ ЗР "Северное"</t>
  </si>
  <si>
    <t>Ремонтно-строительные работы в спортивном сооружении с универсальном игровым залом в п. Амдерма</t>
  </si>
  <si>
    <t>Снос (демонтаж) здания основной общеобразовательной школы в д. Волоковая</t>
  </si>
  <si>
    <t>Снос (демонтаж) здания начальной общеобразовательной школы в д. Волоковая</t>
  </si>
  <si>
    <t>Снос (демонтаж) здания столярной мастерской в д. Волоковая</t>
  </si>
  <si>
    <t>тыс. кв.м.</t>
  </si>
  <si>
    <t>Содержание (эксплуатация) имущества, находящегося в муниципальной собственности</t>
  </si>
  <si>
    <t>- количество разработанных проектов по содержанию имущества</t>
  </si>
  <si>
    <t>- площадь ликвидированного недвижимого имущества, находящегося в муниципальной собственности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</si>
  <si>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</si>
  <si>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муниципальных предприятий, в отношении которых проводится аудит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</si>
  <si>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Сельского поселения «Приморско-Куйский сельсовет» ЗР НАО</t>
  </si>
  <si>
    <t>- количество восстановленной исполнительной  документации на линию электропередач</t>
  </si>
  <si>
    <t>Ремонт снегохода «Arctic Cat Z1» Администрации Сельского поселения «Тиманский сельсовет» ЗР НАО</t>
  </si>
  <si>
    <t>Разработка проектной документации на ремонт причалов в п. Индига Сельского поселения «Тиманский сельсовет» ЗР НАО</t>
  </si>
  <si>
    <t>Ремонт снегохода Arctic Cat Администрации Сельского поселения «Малоземельский сельсовет» ЗР НАО</t>
  </si>
  <si>
    <t>Ремонт общественного здания «Дом ремёсел» в п. Красное Сельского поселения «Приморско-Куйский сельсовет» ЗР НАО</t>
  </si>
  <si>
    <t>Установка ограждения с устройством ворот для въезда на территорию земельного участка технического склада МП ЗР «Северная транспортная компания» в районе ул. Угольная в п. Искателей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</si>
  <si>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</si>
  <si>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(хозяйственное ведение) учреждений и предприятий</t>
  </si>
  <si>
    <t>Замена септика в здании МКУ «Северное» по ул. Губкина, д. 3Б</t>
  </si>
  <si>
    <t>Капитальный ремонт здания аэропорта в п. Каратайка Сельского поселения «Юшарский сельсовет» ЗР НАО</t>
  </si>
  <si>
    <t>Ремонт помещения № 2 здания пожарного бокса в п. Нельмин-Нос Сельского поселения «Малоземельский сельсовет» ЗР НАО</t>
  </si>
  <si>
    <t>Замена системы автоматической пожарной сигнализации в здании Администрации Сельского поселения «Пёшский сельсовет» ЗР НАО</t>
  </si>
  <si>
    <t>Строительно-техническая экспертиза на объекте «Спортивное сооружение с универсальным игровым залом в п. Амдерма»</t>
  </si>
  <si>
    <t xml:space="preserve">Технологическое присоединение к электрическим сетям и устройство электроснабжения здания технического склада, расположенного по адресу: п. Искателей ул. Угольная </t>
  </si>
  <si>
    <t>- количество объектов, подключенных к электросетям</t>
  </si>
  <si>
    <t>об.</t>
  </si>
  <si>
    <t>- количество объектов, в отношении которых проведена техническая экспертиза</t>
  </si>
  <si>
    <t>Установка системы автоматической пожарной сигнализации в здании Администрации Сельского поселения «Карский сельсовет» ЗР НАО</t>
  </si>
  <si>
    <t>Текущий ремонт системы отопления здания Администрации Сельского поселения «Тельвисочный сельсовет» ЗР НАО, расположенного по адресу: ул. Школьная, д. 9 в с. Тельвиска</t>
  </si>
  <si>
    <t>Ремонт здания аэропорта в п. Харута Сельского поселения "Хоседа-Хардский сельсовет" ЗР НАО</t>
  </si>
  <si>
    <t>Снос объектов капитального строительства на территории МО «Городское поселение «Рабочий поселок Искателей» ЗР НАО с рекультивацией земельных участков: административное здание (адрес: п. Искателей, ул. Монтажников, 17д) и котельная № 1 с резервной дизельной электростанцией (адрес: п. Искателей, ул. Юбилейная, 86а)</t>
  </si>
  <si>
    <t>1.5.</t>
  </si>
  <si>
    <t>Проведение кадастровых работ по формированию земельных участков</t>
  </si>
  <si>
    <t>Капитальный ремонт здания аэропорта в п. Каратайка Сельского поселения «Юшарский сельсовет» ЗР НАО (дополнительные работы)»</t>
  </si>
  <si>
    <t>Пуско-наладка оборудования системы обогрева здания аэропорта п. Каратайка Сельского поселения «Юшарский сельсовет» ЗР НАО</t>
  </si>
  <si>
    <t>Снос аварийного здания детского сада с подготовкой территории в с. Несь, ул. Колхозная, д.13 Сельского поселения «Канинский сельсовет» ЗР НАО</t>
  </si>
  <si>
    <t>- количество объектов муниципальной собственности, в отношении которых проведены пусконаладочные работы оборудования</t>
  </si>
  <si>
    <t>- количество переоборудованных объектов</t>
  </si>
  <si>
    <t>Организация демонтажных работ склада концкормов на 600 т в с. Тельвиска Сельского поселения "Тельвисочный сельсовет" ЗР НАО</t>
  </si>
  <si>
    <t>Снос производственного нежилого здания по ул. Набережная д. 16 в с. Шойна Сельского поселения «Шоинский сельсовет» ЗР НАО</t>
  </si>
  <si>
    <t>Снос аварийного здания склада № 2 
по ул. Набережная д. 9 в с. Шойна Сельского поселения «Шоинский сельсовет» ЗР НАО»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</si>
  <si>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</si>
  <si>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</si>
  <si>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</si>
  <si>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</si>
  <si>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</si>
  <si>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</si>
  <si>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</si>
  <si>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</si>
  <si>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</si>
  <si>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</si>
  <si>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</si>
  <si>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</si>
  <si>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</si>
  <si>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</si>
  <si>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</si>
  <si>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</si>
  <si>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</si>
  <si>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</si>
  <si>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</si>
  <si>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</si>
  <si>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</si>
  <si>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</si>
  <si>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</si>
  <si>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</si>
  <si>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</si>
  <si>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</si>
  <si>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</si>
  <si>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4.1</t>
  </si>
  <si>
    <t>4.2</t>
  </si>
  <si>
    <t>4.3</t>
  </si>
  <si>
    <t>4.4</t>
  </si>
  <si>
    <t>Переоборудование помещений бани
п. Индига под хозяйственно-технические нужды МКП «Жилищно-коммунальное хозяйство муниципального образования «Тиманский сельсовет» ЗР НАО</t>
  </si>
  <si>
    <t>Приобретение расходников, деталей и запасных частей для снегохода BEARCAT Z1 XT Сельского поселения «Омский сельсовет» ЗР НАО</t>
  </si>
  <si>
    <t>3.14</t>
  </si>
  <si>
    <t>Капитальный ремонт системы автоматической пожарной сигнализации в здании Администрации Сельского поселения "Пустозерский сельсовет" ЗР НАО</t>
  </si>
  <si>
    <t>3.15</t>
  </si>
  <si>
    <t>3.16</t>
  </si>
  <si>
    <t>Ремонт системы электроснабжения и теплоснабжения здания аэропорта в п. Каратайка Сельского поселения «Юшарский сельсовет» ЗР НАО</t>
  </si>
  <si>
    <t>4.5</t>
  </si>
  <si>
    <t>Поставка противопожарной металлической двери марки ЕI-60 в п. Каратайка Сельского поселения "Юшарский сельсовет" ЗР НАО</t>
  </si>
  <si>
    <t>Оснащение помещения, используемого участковым уполномоченным полиции в здании Администрации Сельского поселения «Великовисочный сельсовет» ЗР НАО, входными металлическими дверьми и металлическими решетками на оконные конструкции</t>
  </si>
  <si>
    <t>4.6</t>
  </si>
  <si>
    <t>Оснащение помещения, используемого участковым уполномоченным полиции в здании Администрации Сельского поселения «Канинский сельсовет» ЗР НАО, входными металлическими дверьми и металлическими решетками на оконные конструкции</t>
  </si>
  <si>
    <t>4.7</t>
  </si>
  <si>
    <t>4.8</t>
  </si>
  <si>
    <t>Оснащение помещения, используемого участковым уполномоченным полиции в здании Администрации Сельского поселения «Омский сельсовет» ЗР НАО, входными металлическими дверьми и металлическими решетками на оконные конструкции</t>
  </si>
  <si>
    <t>1.6.</t>
  </si>
  <si>
    <t>Проведение кадастровых работ в отношении объектов недвижимости  на территории Сельского поселения «Пешский сельсовет» ЗР НАО</t>
  </si>
  <si>
    <t>- количество объектов, в отношении которых проводятся кадастровые работы</t>
  </si>
  <si>
    <t>2.16</t>
  </si>
  <si>
    <t>Поставка и установка автоматической пожарной сигнализации на здания Администрации Сельского поселения "Омский сельсовет" ЗР НАО, расположенные в с. Ома по адресам: 
ул. Механизаторов, зд. 3 и ул. Почтовая, зд.7</t>
  </si>
  <si>
    <t>2.17</t>
  </si>
  <si>
    <t>Ремонт хлебопечи в п. Бугрино Сельского поселения "Колгуевский сельсовет" ЗР НАО</t>
  </si>
  <si>
    <t>3.17</t>
  </si>
  <si>
    <t>Капитальный ремонт кабинета № 3 и утепление фасада здания администрации Сельского поселения «Великовисочный сельсовет» ЗР НАО</t>
  </si>
  <si>
    <t>3.18</t>
  </si>
  <si>
    <t>Ремонт гаража в с. Великовисочное Сельского поселения "Великовисочный сельсовет" ЗР НАО</t>
  </si>
  <si>
    <t>- количество помещений муниципальной собственности, оснащенных средствами антитеррористической защищенности</t>
  </si>
  <si>
    <t>- количество объектов муниципальной собственности, оснащенных средствами обеспечения пожарной безопасности</t>
  </si>
  <si>
    <t>3.19</t>
  </si>
  <si>
    <t>Ремонт системы отопления в пожарном боксе с. Великовисочное Сельского поселения «Великовисочный сельсовет» ЗР НАО</t>
  </si>
  <si>
    <t>2.18</t>
  </si>
  <si>
    <t>Устройство четырех деревянных настилов через ручьи на территории Сельского поселения «Пешский сельсовет» ЗР НАО</t>
  </si>
  <si>
    <t>3.20</t>
  </si>
  <si>
    <t>Ремонт объекта «Культурно-досуговое учреждение в п. Хорей-Вер» Сельского поселения «Хорей-Верский сельсовет» ЗР НАО</t>
  </si>
  <si>
    <t>4.9</t>
  </si>
  <si>
    <t>Устройство системы видеонаблюдения на детских площадках и на территории зоны отдыха в п. Красное Сельского поселения «Приморско-Куйский сельсовет» ЗР НАО</t>
  </si>
  <si>
    <t>- количество обустроенных объектов муниципальной собственности</t>
  </si>
  <si>
    <t>3.21</t>
  </si>
  <si>
    <t>Проведение экспертизы сметного расчета капитального ремонта причалов в п. Индига Сельского поселения «Тиманский сельсовет» ЗР НАО</t>
  </si>
  <si>
    <t>- количество полученных заключений достоверности сметной стоимости капитального ремонта объекта муниципальной собственности</t>
  </si>
  <si>
    <t>Снос (демонтаж) объекта «Здание администрации» в с. Ома Сельского поселения «Омский сельсовет» ЗР НАО</t>
  </si>
  <si>
    <t>2.19</t>
  </si>
  <si>
    <t>4.10</t>
  </si>
  <si>
    <t>Оснащение помещения, используемого участковым уполномоченным полиции в здании Администрации Сельского поселения «Тиманский сельсовет» ЗР НАО входными металлическими дверьми и металлическими решетками на оконные конструкции</t>
  </si>
  <si>
    <t>3.22</t>
  </si>
  <si>
    <t>Капитальный ремонт объекта «Здание администрации» в с. Ома Сельского поселения «Омский сельсовет» ЗР НАО</t>
  </si>
  <si>
    <t>2.20</t>
  </si>
  <si>
    <t>Снос (демонтаж) здания столовой интерната и здания котельной столовой в п. Нельмин-Нос Сельского поселения «Малоземельский сельсовет» ЗР НАО</t>
  </si>
  <si>
    <t>1.7.</t>
  </si>
  <si>
    <t>Подготовка технических планов на 5 индивидуальных жилых домов в с. Великовисочное Сельского поселения «Великовисочный сельсовет» ЗР НАО</t>
  </si>
  <si>
    <t>- количество изготовленных технических планов</t>
  </si>
  <si>
    <t>1.8.</t>
  </si>
  <si>
    <t>Подготовка технического и межевого планов для разделения здания гаража со стояночными боксами и земельного участка в с. Великовисочное Сельского поселения «Великовисочный сельсовет» ЗР НАО</t>
  </si>
  <si>
    <t>3.23</t>
  </si>
  <si>
    <t>Ремонт снегоходов BEARCAT Z1 XT и Буран СБ-640МД Сельского поселения «Омский сельсовет» ЗР НАО</t>
  </si>
  <si>
    <t>4.11</t>
  </si>
  <si>
    <t>Оснащение помещения, используемого участковым уполномоченным полиции в здании Администрации Сельского поселения «Карский сельсовет» ЗР НАО входными металлическими дверьми и металлическими решетками на оконные конструкции</t>
  </si>
  <si>
    <t>2.21</t>
  </si>
  <si>
    <t>Снос (демонтаж) здания школьной библиотеки в п. Нельмин-Нос Сельского поселения "Малоземельский сельсовет" ЗР НАО</t>
  </si>
  <si>
    <t>2.22</t>
  </si>
  <si>
    <t>Снос (демонтаж) здания хлебопекарни в с. Великовисочное Сельского поселения «Великовисочный сельсовет» ЗР НАО</t>
  </si>
  <si>
    <t>2.23</t>
  </si>
  <si>
    <t>Замена оборудования узла учета тепловой энергии в здании аэропорта по ул. Победы, дом № 18 в п. Харута Сельского поселения «Хоседа-Хардский сельсовет» ЗР НАО</t>
  </si>
  <si>
    <t>- количество объектов муниципальной собственности, в которых проведены работы по замене приборов учета</t>
  </si>
  <si>
    <t>3.24</t>
  </si>
  <si>
    <t>Капитальный ремонт хоккейной - футбольной площадки в с. Оксино Сельского поселения «Пустозерский сельсовет» ЗР НАО</t>
  </si>
  <si>
    <t>Капитальный ремонт здания администрации Сельского поселения «Коткинский сельсовет» ЗР НАО</t>
  </si>
  <si>
    <t>3.25</t>
  </si>
  <si>
    <t>Ремонтно-восстановительные работы здания аэропорта в п. Каратайка Сельского поселения «Юшарский сельсовет» ЗР НАО</t>
  </si>
  <si>
    <t>3.26</t>
  </si>
  <si>
    <t>Текущий ремонт фасада здания администрации по ул. Центральная, д. 9 в п. Амдерма Сельского поселения «Поселок Амдерма» ЗР НАО</t>
  </si>
  <si>
    <t>2.24</t>
  </si>
  <si>
    <t>Снос здания начальной школы в д. Вижас</t>
  </si>
  <si>
    <t>3.27</t>
  </si>
  <si>
    <t>Капитальный ремонт здания пожарного бокса, д.25 по кварталу Явтысого в п. Нельмин-Нос Сельского поселения «Малоземельский сельсовет» ЗР НАО</t>
  </si>
  <si>
    <t>Снос аварийного здания детского сада с
подготовкой территории в с. Несь ул. Советская д.l1 Сельского поселения "Канинский сельсовет" ЗР НАО</t>
  </si>
  <si>
    <t>2.25</t>
  </si>
  <si>
    <t>3.28</t>
  </si>
  <si>
    <t>Капитальный ремонт причалов в п. Индига Селького поселения "Тиманский сельсовет" ЗР НАО</t>
  </si>
  <si>
    <t>1.9.</t>
  </si>
  <si>
    <t>Проведение кадастровых работ</t>
  </si>
  <si>
    <t>2.26</t>
  </si>
  <si>
    <t>«Снос (демонтаж) объекта «Начальная школа» в д. Лабожское Сельского поселения «Великовисочный сельсовет» ЗР НАО»</t>
  </si>
  <si>
    <t>Капитальный ремонт объекта «Здание администрации МО» в с. Ома Сельского поселения «Омский сельсовет» ЗР НАО</t>
  </si>
  <si>
    <t>3.29</t>
  </si>
  <si>
    <t>3.30</t>
  </si>
  <si>
    <t>Текущий ремонт остановочного павильона в п. Нельмин-Нос Сельского поселения «Малоземельский сельсовет» ЗР НАО</t>
  </si>
  <si>
    <t>2.27</t>
  </si>
  <si>
    <t>2.28</t>
  </si>
  <si>
    <t>4.12</t>
  </si>
  <si>
    <t>4.13</t>
  </si>
  <si>
    <t xml:space="preserve">Обследование объекта незавершенного строительства в  п. Харута с разработкой проектной документации на реконструкцию объекта под здание  многоквартирного жилого дома с помещениями общественного назначения
</t>
  </si>
  <si>
    <t xml:space="preserve">Обследование объекта незавершенного строительства в  п. Бугрино с разработкой проектной документации на реконструкцию объекта под здание жилого дома
</t>
  </si>
  <si>
    <t>«Снос (демонтаж) объекта «Магазин» в п. Амдерма Сельского поселения «Поселок Амдерма» ЗР НАО</t>
  </si>
  <si>
    <t>«Снос (демонтаж) объекта «Детский сад» в п. Усть-Кара Сельского поселения «Карский сельсовет» ЗР НАО»</t>
  </si>
  <si>
    <t>- количество объектов, по которым проведено обследование объекта незавершенного строительства с разработкой проектной документации.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</si>
</sst>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0.0"/>
    <numFmt numFmtId="169" formatCode="_-* #,##0.0\ _₽_-;\-* #,##0.0\ _₽_-;_-* &quot;-&quot;?\ _₽_-;_-@_-"/>
    <numFmt numFmtId="170" formatCode="_-* #,##0.0\ _₽_-;\-* #,##0.0\ _₽_-;_-* &quot;-&quot;??\ _₽_-;_-@_-"/>
    <numFmt numFmtId="171" formatCode="_-* #,##0\ _₽_-;\-* #,##0\ _₽_-;_-* &quot;-&quot;??\ _₽_-;_-@_-"/>
    <numFmt numFmtId="172" formatCode="#,##0_ ;\-#,##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5" fontId="5" fillId="0" borderId="0" applyFont="0" applyFill="0" applyBorder="0" applyAlignment="0" applyProtection="0"/>
    <xf numFmtId="0" fontId="24" fillId="0" borderId="17">
      <alignment vertical="top" wrapText="1"/>
    </xf>
    <xf numFmtId="164" fontId="5" fillId="0" borderId="0" applyFont="0" applyFill="0" applyBorder="0" applyAlignment="0" applyProtection="0"/>
  </cellStyleXfs>
  <cellXfs count="201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166" fontId="9" fillId="0" borderId="1" xfId="0" applyNumberFormat="1" applyFont="1" applyFill="1" applyBorder="1" applyAlignment="1">
      <alignment horizontal="righ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8" fillId="0" borderId="0" xfId="5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166" fontId="7" fillId="0" borderId="0" xfId="5" applyNumberFormat="1" applyFont="1" applyFill="1" applyBorder="1" applyAlignment="1">
      <alignment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horizontal="center" vertical="center"/>
    </xf>
    <xf numFmtId="166" fontId="7" fillId="0" borderId="1" xfId="5" applyNumberFormat="1" applyFont="1" applyFill="1" applyBorder="1" applyAlignment="1">
      <alignment horizontal="right" vertical="center" wrapText="1"/>
    </xf>
    <xf numFmtId="166" fontId="8" fillId="0" borderId="1" xfId="5" applyNumberFormat="1" applyFont="1" applyFill="1" applyBorder="1" applyAlignment="1">
      <alignment horizontal="right" vertical="center" wrapText="1"/>
    </xf>
    <xf numFmtId="166" fontId="8" fillId="0" borderId="2" xfId="5" applyNumberFormat="1" applyFont="1" applyFill="1" applyBorder="1" applyAlignment="1">
      <alignment horizontal="right" vertical="center" wrapText="1"/>
    </xf>
    <xf numFmtId="166" fontId="7" fillId="0" borderId="2" xfId="5" applyNumberFormat="1" applyFont="1" applyFill="1" applyBorder="1" applyAlignment="1">
      <alignment horizontal="right" vertical="center" wrapText="1"/>
    </xf>
    <xf numFmtId="168" fontId="8" fillId="0" borderId="1" xfId="5" applyNumberFormat="1" applyFont="1" applyFill="1" applyBorder="1" applyAlignment="1">
      <alignment vertical="center" wrapText="1"/>
    </xf>
    <xf numFmtId="14" fontId="8" fillId="0" borderId="1" xfId="5" applyNumberFormat="1" applyFont="1" applyFill="1" applyBorder="1" applyAlignment="1">
      <alignment horizontal="center" vertical="center"/>
    </xf>
    <xf numFmtId="0" fontId="0" fillId="0" borderId="0" xfId="0" applyFill="1"/>
    <xf numFmtId="0" fontId="12" fillId="0" borderId="0" xfId="2" applyFont="1" applyFill="1" applyAlignment="1">
      <alignment vertical="center"/>
    </xf>
    <xf numFmtId="0" fontId="17" fillId="0" borderId="0" xfId="2" applyFont="1" applyFill="1" applyAlignment="1">
      <alignment vertical="center"/>
    </xf>
    <xf numFmtId="0" fontId="12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vertical="center"/>
    </xf>
    <xf numFmtId="0" fontId="18" fillId="0" borderId="1" xfId="6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/>
    </xf>
    <xf numFmtId="0" fontId="14" fillId="0" borderId="0" xfId="6" applyFont="1" applyFill="1" applyBorder="1" applyAlignment="1">
      <alignment vertical="center"/>
    </xf>
    <xf numFmtId="0" fontId="18" fillId="5" borderId="1" xfId="6" applyFont="1" applyFill="1" applyBorder="1" applyAlignment="1">
      <alignment horizontal="center" vertical="center" wrapText="1"/>
    </xf>
    <xf numFmtId="0" fontId="18" fillId="5" borderId="1" xfId="6" applyFont="1" applyFill="1" applyBorder="1" applyAlignment="1">
      <alignment vertical="center" wrapText="1"/>
    </xf>
    <xf numFmtId="0" fontId="18" fillId="0" borderId="0" xfId="6" applyFont="1" applyFill="1" applyBorder="1" applyAlignment="1">
      <alignment vertical="center" wrapText="1"/>
    </xf>
    <xf numFmtId="0" fontId="16" fillId="5" borderId="1" xfId="2" applyFont="1" applyFill="1" applyBorder="1" applyAlignment="1">
      <alignment vertical="center" wrapText="1"/>
    </xf>
    <xf numFmtId="166" fontId="18" fillId="0" borderId="1" xfId="6" applyNumberFormat="1" applyFont="1" applyFill="1" applyBorder="1" applyAlignment="1">
      <alignment vertical="center" wrapText="1"/>
    </xf>
    <xf numFmtId="166" fontId="7" fillId="4" borderId="1" xfId="6" applyNumberFormat="1" applyFont="1" applyFill="1" applyBorder="1" applyAlignment="1">
      <alignment horizontal="right" vertical="center" wrapText="1"/>
    </xf>
    <xf numFmtId="0" fontId="14" fillId="0" borderId="1" xfId="6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 wrapText="1"/>
    </xf>
    <xf numFmtId="168" fontId="14" fillId="0" borderId="1" xfId="6" applyNumberFormat="1" applyFont="1" applyFill="1" applyBorder="1" applyAlignment="1">
      <alignment vertical="center"/>
    </xf>
    <xf numFmtId="166" fontId="14" fillId="0" borderId="1" xfId="6" applyNumberFormat="1" applyFont="1" applyFill="1" applyBorder="1" applyAlignment="1">
      <alignment horizontal="right" vertical="center" wrapText="1"/>
    </xf>
    <xf numFmtId="166" fontId="8" fillId="0" borderId="1" xfId="6" applyNumberFormat="1" applyFont="1" applyFill="1" applyBorder="1" applyAlignment="1">
      <alignment horizontal="right" vertical="center" wrapText="1"/>
    </xf>
    <xf numFmtId="166" fontId="8" fillId="2" borderId="1" xfId="6" applyNumberFormat="1" applyFont="1" applyFill="1" applyBorder="1" applyAlignment="1">
      <alignment horizontal="right" vertic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168" fontId="14" fillId="0" borderId="6" xfId="6" applyNumberFormat="1" applyFont="1" applyFill="1" applyBorder="1" applyAlignment="1">
      <alignment horizontal="center" vertical="center"/>
    </xf>
    <xf numFmtId="168" fontId="14" fillId="0" borderId="13" xfId="6" applyNumberFormat="1" applyFont="1" applyFill="1" applyBorder="1" applyAlignment="1">
      <alignment horizontal="center" vertical="center"/>
    </xf>
    <xf numFmtId="0" fontId="12" fillId="0" borderId="6" xfId="2" applyFont="1" applyFill="1" applyBorder="1" applyAlignment="1">
      <alignment vertical="center" wrapText="1"/>
    </xf>
    <xf numFmtId="168" fontId="14" fillId="0" borderId="2" xfId="6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vertical="center"/>
    </xf>
    <xf numFmtId="0" fontId="13" fillId="0" borderId="1" xfId="2" applyFont="1" applyFill="1" applyBorder="1" applyAlignment="1">
      <alignment vertical="center" wrapText="1"/>
    </xf>
    <xf numFmtId="0" fontId="18" fillId="3" borderId="1" xfId="6" applyFont="1" applyFill="1" applyBorder="1" applyAlignment="1">
      <alignment horizontal="center" vertical="center" wrapText="1"/>
    </xf>
    <xf numFmtId="0" fontId="18" fillId="3" borderId="1" xfId="6" applyFont="1" applyFill="1" applyBorder="1" applyAlignment="1">
      <alignment horizontal="left" vertical="center" wrapText="1"/>
    </xf>
    <xf numFmtId="0" fontId="5" fillId="0" borderId="0" xfId="2"/>
    <xf numFmtId="0" fontId="14" fillId="0" borderId="15" xfId="2" applyFont="1" applyBorder="1" applyAlignment="1">
      <alignment horizontal="justify" vertical="center" wrapText="1"/>
    </xf>
    <xf numFmtId="0" fontId="14" fillId="0" borderId="15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5" fillId="0" borderId="1" xfId="2" applyBorder="1"/>
    <xf numFmtId="0" fontId="14" fillId="0" borderId="1" xfId="6" applyFont="1" applyFill="1" applyBorder="1" applyAlignment="1">
      <alignment horizontal="left" vertical="center" wrapText="1"/>
    </xf>
    <xf numFmtId="0" fontId="18" fillId="5" borderId="1" xfId="6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justify" vertical="center"/>
    </xf>
    <xf numFmtId="0" fontId="18" fillId="5" borderId="2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vertical="center" wrapText="1"/>
    </xf>
    <xf numFmtId="0" fontId="16" fillId="0" borderId="1" xfId="2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6" fontId="11" fillId="0" borderId="3" xfId="5" applyNumberFormat="1" applyFont="1" applyFill="1" applyBorder="1" applyAlignment="1">
      <alignment horizontal="center" vertical="center" wrapText="1"/>
    </xf>
    <xf numFmtId="166" fontId="11" fillId="0" borderId="4" xfId="5" applyNumberFormat="1" applyFont="1" applyFill="1" applyBorder="1" applyAlignment="1">
      <alignment horizontal="center" vertical="center" wrapText="1"/>
    </xf>
    <xf numFmtId="166" fontId="11" fillId="0" borderId="5" xfId="5" applyNumberFormat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7" fontId="11" fillId="0" borderId="10" xfId="5" applyNumberFormat="1" applyFont="1" applyFill="1" applyBorder="1" applyAlignment="1">
      <alignment horizontal="center" vertical="center" wrapText="1"/>
    </xf>
    <xf numFmtId="167" fontId="11" fillId="0" borderId="11" xfId="5" applyNumberFormat="1" applyFont="1" applyFill="1" applyBorder="1" applyAlignment="1">
      <alignment horizontal="center" vertical="center" wrapText="1"/>
    </xf>
    <xf numFmtId="167" fontId="11" fillId="0" borderId="12" xfId="5" applyNumberFormat="1" applyFont="1" applyFill="1" applyBorder="1" applyAlignment="1">
      <alignment horizontal="center" vertical="center" wrapText="1"/>
    </xf>
    <xf numFmtId="167" fontId="11" fillId="0" borderId="10" xfId="5" applyNumberFormat="1" applyFont="1" applyFill="1" applyBorder="1" applyAlignment="1">
      <alignment horizontal="left" vertical="center" wrapText="1"/>
    </xf>
    <xf numFmtId="167" fontId="11" fillId="0" borderId="11" xfId="5" applyNumberFormat="1" applyFont="1" applyFill="1" applyBorder="1" applyAlignment="1">
      <alignment horizontal="left" vertical="center" wrapText="1"/>
    </xf>
    <xf numFmtId="16" fontId="8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center" vertical="center" wrapText="1"/>
    </xf>
    <xf numFmtId="166" fontId="8" fillId="0" borderId="3" xfId="5" applyNumberFormat="1" applyFont="1" applyFill="1" applyBorder="1" applyAlignment="1">
      <alignment horizontal="right" vertical="center" wrapText="1"/>
    </xf>
    <xf numFmtId="166" fontId="8" fillId="0" borderId="5" xfId="5" applyNumberFormat="1" applyFont="1" applyFill="1" applyBorder="1" applyAlignment="1">
      <alignment horizontal="right" vertical="center" wrapText="1"/>
    </xf>
    <xf numFmtId="166" fontId="8" fillId="0" borderId="6" xfId="5" applyNumberFormat="1" applyFont="1" applyFill="1" applyBorder="1" applyAlignment="1">
      <alignment horizontal="right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8" fontId="8" fillId="0" borderId="1" xfId="0" applyNumberFormat="1" applyFont="1" applyFill="1" applyBorder="1" applyAlignment="1">
      <alignment horizontal="right" vertical="center" wrapText="1"/>
    </xf>
    <xf numFmtId="169" fontId="8" fillId="0" borderId="1" xfId="5" applyNumberFormat="1" applyFont="1" applyFill="1" applyBorder="1" applyAlignment="1">
      <alignment vertical="center" wrapText="1"/>
    </xf>
    <xf numFmtId="170" fontId="8" fillId="0" borderId="1" xfId="9" applyNumberFormat="1" applyFont="1" applyFill="1" applyBorder="1" applyAlignment="1">
      <alignment vertical="center" wrapText="1"/>
    </xf>
    <xf numFmtId="171" fontId="1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6" fontId="9" fillId="0" borderId="6" xfId="0" applyNumberFormat="1" applyFont="1" applyFill="1" applyBorder="1" applyAlignment="1">
      <alignment horizontal="right" vertical="center" wrapText="1"/>
    </xf>
    <xf numFmtId="170" fontId="8" fillId="0" borderId="1" xfId="9" applyNumberFormat="1" applyFont="1" applyFill="1" applyBorder="1" applyAlignment="1">
      <alignment horizontal="right" vertical="center" wrapText="1"/>
    </xf>
    <xf numFmtId="49" fontId="8" fillId="0" borderId="1" xfId="5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vertical="center" wrapText="1"/>
    </xf>
    <xf numFmtId="172" fontId="1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6" xfId="5" applyNumberFormat="1" applyFont="1" applyFill="1" applyBorder="1" applyAlignment="1">
      <alignment horizontal="center" vertical="center"/>
    </xf>
    <xf numFmtId="166" fontId="11" fillId="0" borderId="6" xfId="0" applyNumberFormat="1" applyFont="1" applyFill="1" applyBorder="1" applyAlignment="1">
      <alignment horizontal="right" vertical="center" wrapText="1"/>
    </xf>
    <xf numFmtId="166" fontId="7" fillId="0" borderId="6" xfId="5" applyNumberFormat="1" applyFont="1" applyFill="1" applyBorder="1" applyAlignment="1">
      <alignment horizontal="right" vertical="center" wrapText="1"/>
    </xf>
    <xf numFmtId="164" fontId="8" fillId="0" borderId="6" xfId="0" applyNumberFormat="1" applyFont="1" applyFill="1" applyBorder="1" applyAlignment="1">
      <alignment horizontal="right" vertical="center" wrapText="1"/>
    </xf>
    <xf numFmtId="166" fontId="8" fillId="0" borderId="9" xfId="5" applyNumberFormat="1" applyFont="1" applyFill="1" applyBorder="1" applyAlignment="1">
      <alignment horizontal="right" vertical="center" wrapText="1"/>
    </xf>
    <xf numFmtId="0" fontId="23" fillId="0" borderId="18" xfId="8" applyNumberFormat="1" applyFont="1" applyFill="1" applyBorder="1" applyAlignment="1" applyProtection="1">
      <alignment vertical="center" wrapText="1"/>
    </xf>
    <xf numFmtId="0" fontId="23" fillId="0" borderId="17" xfId="8" applyNumberFormat="1" applyFont="1" applyFill="1" applyAlignment="1" applyProtection="1">
      <alignment vertical="center" wrapText="1"/>
    </xf>
    <xf numFmtId="49" fontId="8" fillId="0" borderId="2" xfId="5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vertical="center" wrapText="1"/>
    </xf>
    <xf numFmtId="0" fontId="25" fillId="0" borderId="2" xfId="0" applyFont="1" applyFill="1" applyBorder="1" applyAlignment="1">
      <alignment horizontal="left" vertical="center" wrapText="1"/>
    </xf>
    <xf numFmtId="49" fontId="14" fillId="0" borderId="5" xfId="0" applyNumberFormat="1" applyFont="1" applyFill="1" applyBorder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16" fontId="7" fillId="0" borderId="2" xfId="5" applyNumberFormat="1" applyFont="1" applyFill="1" applyBorder="1" applyAlignment="1">
      <alignment horizontal="center" vertical="center"/>
    </xf>
    <xf numFmtId="166" fontId="9" fillId="0" borderId="2" xfId="0" applyNumberFormat="1" applyFont="1" applyFill="1" applyBorder="1" applyAlignment="1">
      <alignment horizontal="right" vertical="center" wrapText="1"/>
    </xf>
    <xf numFmtId="166" fontId="9" fillId="0" borderId="0" xfId="0" applyNumberFormat="1" applyFont="1" applyFill="1" applyBorder="1" applyAlignment="1">
      <alignment horizontal="right" vertical="center" wrapText="1"/>
    </xf>
    <xf numFmtId="16" fontId="7" fillId="0" borderId="1" xfId="5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7" fontId="11" fillId="0" borderId="3" xfId="5" applyNumberFormat="1" applyFont="1" applyFill="1" applyBorder="1" applyAlignment="1">
      <alignment horizontal="center" vertical="center" wrapText="1"/>
    </xf>
    <xf numFmtId="167" fontId="11" fillId="0" borderId="4" xfId="5" applyNumberFormat="1" applyFont="1" applyFill="1" applyBorder="1" applyAlignment="1">
      <alignment horizontal="center" vertical="center" wrapText="1"/>
    </xf>
    <xf numFmtId="167" fontId="11" fillId="0" borderId="5" xfId="5" applyNumberFormat="1" applyFont="1" applyFill="1" applyBorder="1" applyAlignment="1">
      <alignment horizontal="center" vertical="center" wrapText="1"/>
    </xf>
    <xf numFmtId="167" fontId="11" fillId="0" borderId="7" xfId="5" applyNumberFormat="1" applyFont="1" applyFill="1" applyBorder="1" applyAlignment="1">
      <alignment horizontal="center" vertical="center" wrapText="1"/>
    </xf>
    <xf numFmtId="167" fontId="11" fillId="0" borderId="8" xfId="5" applyNumberFormat="1" applyFont="1" applyFill="1" applyBorder="1" applyAlignment="1">
      <alignment horizontal="center" vertical="center" wrapText="1"/>
    </xf>
    <xf numFmtId="167" fontId="11" fillId="0" borderId="9" xfId="5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left" vertical="center" wrapText="1"/>
    </xf>
    <xf numFmtId="0" fontId="14" fillId="0" borderId="0" xfId="2" applyFont="1" applyFill="1" applyAlignment="1">
      <alignment horizontal="justify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0" fontId="14" fillId="0" borderId="6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168" fontId="14" fillId="0" borderId="6" xfId="6" applyNumberFormat="1" applyFont="1" applyFill="1" applyBorder="1" applyAlignment="1">
      <alignment horizontal="center" vertical="center"/>
    </xf>
    <xf numFmtId="168" fontId="14" fillId="0" borderId="13" xfId="6" applyNumberFormat="1" applyFont="1" applyFill="1" applyBorder="1" applyAlignment="1">
      <alignment horizontal="center" vertical="center"/>
    </xf>
    <xf numFmtId="168" fontId="14" fillId="0" borderId="2" xfId="6" applyNumberFormat="1" applyFont="1" applyFill="1" applyBorder="1" applyAlignment="1">
      <alignment horizontal="center" vertical="center"/>
    </xf>
    <xf numFmtId="0" fontId="14" fillId="0" borderId="7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4" fillId="0" borderId="1" xfId="6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wrapText="1"/>
    </xf>
    <xf numFmtId="0" fontId="18" fillId="0" borderId="1" xfId="6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</cellXfs>
  <cellStyles count="10">
    <cellStyle name="xl32" xfId="8"/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" xfId="9" builtin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9"/>
  <sheetViews>
    <sheetView zoomScale="90" zoomScaleNormal="90" workbookViewId="0">
      <pane ySplit="5" topLeftCell="A33" activePane="bottomLeft" state="frozen"/>
      <selection pane="bottomLeft" activeCell="E14" sqref="E14"/>
    </sheetView>
  </sheetViews>
  <sheetFormatPr defaultRowHeight="15" x14ac:dyDescent="0.25"/>
  <cols>
    <col min="1" max="1" width="5.28515625" style="31" customWidth="1"/>
    <col min="2" max="2" width="27.42578125" style="31" customWidth="1"/>
    <col min="3" max="3" width="30.85546875" style="31" customWidth="1"/>
    <col min="4" max="4" width="11.5703125" style="31" customWidth="1"/>
    <col min="5" max="5" width="19.140625" style="31" customWidth="1"/>
    <col min="6" max="6" width="11.140625" style="31" customWidth="1"/>
    <col min="7" max="8" width="10.28515625" style="31" customWidth="1"/>
    <col min="9" max="14" width="10.28515625" style="31" bestFit="1" customWidth="1"/>
    <col min="15" max="16384" width="9.140625" style="31"/>
  </cols>
  <sheetData>
    <row r="1" spans="2:14" ht="72.75" customHeight="1" x14ac:dyDescent="0.25">
      <c r="H1" s="16"/>
      <c r="I1" s="16"/>
      <c r="J1" s="16"/>
      <c r="K1" s="153" t="s">
        <v>191</v>
      </c>
      <c r="L1" s="153"/>
      <c r="M1" s="153"/>
      <c r="N1" s="153"/>
    </row>
    <row r="2" spans="2:14" ht="31.5" customHeight="1" x14ac:dyDescent="0.25">
      <c r="B2" s="154" t="s">
        <v>190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</row>
    <row r="3" spans="2:14" ht="15.75" customHeight="1" x14ac:dyDescent="0.25"/>
    <row r="4" spans="2:14" ht="70.5" customHeight="1" x14ac:dyDescent="0.25">
      <c r="B4" s="155" t="s">
        <v>173</v>
      </c>
      <c r="C4" s="155" t="s">
        <v>172</v>
      </c>
      <c r="D4" s="155" t="s">
        <v>84</v>
      </c>
      <c r="E4" s="156" t="s">
        <v>181</v>
      </c>
      <c r="F4" s="155" t="s">
        <v>167</v>
      </c>
      <c r="G4" s="155"/>
      <c r="H4" s="155"/>
      <c r="I4" s="155"/>
      <c r="J4" s="155"/>
      <c r="K4" s="155"/>
      <c r="L4" s="155"/>
      <c r="M4" s="155"/>
      <c r="N4" s="155"/>
    </row>
    <row r="5" spans="2:14" x14ac:dyDescent="0.25">
      <c r="B5" s="155"/>
      <c r="C5" s="155"/>
      <c r="D5" s="155"/>
      <c r="E5" s="156"/>
      <c r="F5" s="128">
        <v>2022</v>
      </c>
      <c r="G5" s="128">
        <v>2023</v>
      </c>
      <c r="H5" s="128">
        <v>2024</v>
      </c>
      <c r="I5" s="128">
        <v>2025</v>
      </c>
      <c r="J5" s="128">
        <v>2026</v>
      </c>
      <c r="K5" s="128">
        <v>2027</v>
      </c>
      <c r="L5" s="128">
        <v>2028</v>
      </c>
      <c r="M5" s="128">
        <v>2029</v>
      </c>
      <c r="N5" s="128">
        <v>2030</v>
      </c>
    </row>
    <row r="6" spans="2:14" ht="30" x14ac:dyDescent="0.25">
      <c r="B6" s="150" t="s">
        <v>113</v>
      </c>
      <c r="C6" s="86" t="s">
        <v>169</v>
      </c>
      <c r="D6" s="127" t="s">
        <v>147</v>
      </c>
      <c r="E6" s="127">
        <v>4</v>
      </c>
      <c r="F6" s="127">
        <v>5</v>
      </c>
      <c r="G6" s="127">
        <v>1</v>
      </c>
      <c r="H6" s="127">
        <f>4-2-2</f>
        <v>0</v>
      </c>
      <c r="I6" s="127">
        <v>0</v>
      </c>
      <c r="J6" s="127">
        <v>0</v>
      </c>
      <c r="K6" s="127">
        <v>0</v>
      </c>
      <c r="L6" s="127">
        <v>0</v>
      </c>
      <c r="M6" s="127">
        <v>0</v>
      </c>
      <c r="N6" s="127">
        <v>0</v>
      </c>
    </row>
    <row r="7" spans="2:14" ht="90" x14ac:dyDescent="0.25">
      <c r="B7" s="151"/>
      <c r="C7" s="86" t="s">
        <v>170</v>
      </c>
      <c r="D7" s="127" t="s">
        <v>147</v>
      </c>
      <c r="E7" s="127">
        <v>45</v>
      </c>
      <c r="F7" s="127">
        <v>2</v>
      </c>
      <c r="G7" s="127">
        <v>2</v>
      </c>
      <c r="H7" s="127">
        <f>6-5</f>
        <v>1</v>
      </c>
      <c r="I7" s="127">
        <v>0</v>
      </c>
      <c r="J7" s="127">
        <v>12</v>
      </c>
      <c r="K7" s="127">
        <v>12</v>
      </c>
      <c r="L7" s="127">
        <v>0</v>
      </c>
      <c r="M7" s="127">
        <v>0</v>
      </c>
      <c r="N7" s="127">
        <v>0</v>
      </c>
    </row>
    <row r="8" spans="2:14" ht="60" x14ac:dyDescent="0.25">
      <c r="B8" s="151"/>
      <c r="C8" s="86" t="s">
        <v>171</v>
      </c>
      <c r="D8" s="127" t="s">
        <v>147</v>
      </c>
      <c r="E8" s="127">
        <v>10</v>
      </c>
      <c r="F8" s="127">
        <v>10</v>
      </c>
      <c r="G8" s="127">
        <v>10</v>
      </c>
      <c r="H8" s="127">
        <v>10</v>
      </c>
      <c r="I8" s="127">
        <v>10</v>
      </c>
      <c r="J8" s="127">
        <v>10</v>
      </c>
      <c r="K8" s="127">
        <v>10</v>
      </c>
      <c r="L8" s="127">
        <v>10</v>
      </c>
      <c r="M8" s="127">
        <v>10</v>
      </c>
      <c r="N8" s="127">
        <v>10</v>
      </c>
    </row>
    <row r="9" spans="2:14" ht="120" x14ac:dyDescent="0.25">
      <c r="B9" s="151"/>
      <c r="C9" s="87" t="s">
        <v>245</v>
      </c>
      <c r="D9" s="127" t="s">
        <v>147</v>
      </c>
      <c r="E9" s="126">
        <v>1</v>
      </c>
      <c r="F9" s="126">
        <v>1</v>
      </c>
      <c r="G9" s="126">
        <v>1</v>
      </c>
      <c r="H9" s="126">
        <f>1</f>
        <v>1</v>
      </c>
      <c r="I9" s="130">
        <f>1</f>
        <v>1</v>
      </c>
      <c r="J9" s="110">
        <v>0</v>
      </c>
      <c r="K9" s="110">
        <v>0</v>
      </c>
      <c r="L9" s="110">
        <v>0</v>
      </c>
      <c r="M9" s="110">
        <v>0</v>
      </c>
      <c r="N9" s="110">
        <v>0</v>
      </c>
    </row>
    <row r="10" spans="2:14" ht="45" x14ac:dyDescent="0.25">
      <c r="B10" s="151"/>
      <c r="C10" s="87" t="s">
        <v>317</v>
      </c>
      <c r="D10" s="127" t="s">
        <v>253</v>
      </c>
      <c r="E10" s="127">
        <v>0</v>
      </c>
      <c r="F10" s="110">
        <v>0</v>
      </c>
      <c r="G10" s="126">
        <v>4</v>
      </c>
      <c r="H10" s="126">
        <v>1</v>
      </c>
      <c r="I10" s="110">
        <v>0</v>
      </c>
      <c r="J10" s="110">
        <v>0</v>
      </c>
      <c r="K10" s="110">
        <v>0</v>
      </c>
      <c r="L10" s="110">
        <v>0</v>
      </c>
      <c r="M10" s="110">
        <v>0</v>
      </c>
      <c r="N10" s="110">
        <v>0</v>
      </c>
    </row>
    <row r="11" spans="2:14" ht="30" x14ac:dyDescent="0.25">
      <c r="B11" s="152"/>
      <c r="C11" s="87" t="s">
        <v>350</v>
      </c>
      <c r="D11" s="127" t="s">
        <v>147</v>
      </c>
      <c r="E11" s="127">
        <v>0</v>
      </c>
      <c r="F11" s="110">
        <v>0</v>
      </c>
      <c r="G11" s="117">
        <v>0</v>
      </c>
      <c r="H11" s="126">
        <f>6+1</f>
        <v>7</v>
      </c>
      <c r="I11" s="130">
        <v>1</v>
      </c>
      <c r="J11" s="110">
        <v>0</v>
      </c>
      <c r="K11" s="110">
        <v>0</v>
      </c>
      <c r="L11" s="110">
        <v>0</v>
      </c>
      <c r="M11" s="110">
        <v>0</v>
      </c>
      <c r="N11" s="110">
        <v>0</v>
      </c>
    </row>
    <row r="12" spans="2:14" ht="91.5" customHeight="1" x14ac:dyDescent="0.25">
      <c r="B12" s="149" t="s">
        <v>232</v>
      </c>
      <c r="C12" s="143" t="s">
        <v>185</v>
      </c>
      <c r="D12" s="88" t="s">
        <v>166</v>
      </c>
      <c r="E12" s="127">
        <v>100</v>
      </c>
      <c r="F12" s="127">
        <v>100</v>
      </c>
      <c r="G12" s="127">
        <v>100</v>
      </c>
      <c r="H12" s="127">
        <v>100</v>
      </c>
      <c r="I12" s="127">
        <v>100</v>
      </c>
      <c r="J12" s="127">
        <v>100</v>
      </c>
      <c r="K12" s="127">
        <v>100</v>
      </c>
      <c r="L12" s="127">
        <v>100</v>
      </c>
      <c r="M12" s="127">
        <v>100</v>
      </c>
      <c r="N12" s="127">
        <v>100</v>
      </c>
    </row>
    <row r="13" spans="2:14" ht="45" x14ac:dyDescent="0.25">
      <c r="B13" s="149"/>
      <c r="C13" s="143" t="s">
        <v>233</v>
      </c>
      <c r="D13" s="88" t="s">
        <v>147</v>
      </c>
      <c r="E13" s="127">
        <v>2</v>
      </c>
      <c r="F13" s="127">
        <v>3</v>
      </c>
      <c r="G13" s="110">
        <v>0</v>
      </c>
      <c r="H13" s="110">
        <v>0</v>
      </c>
      <c r="I13" s="110">
        <v>0</v>
      </c>
      <c r="J13" s="110">
        <v>0</v>
      </c>
      <c r="K13" s="110">
        <v>0</v>
      </c>
      <c r="L13" s="110">
        <v>0</v>
      </c>
      <c r="M13" s="110">
        <v>0</v>
      </c>
      <c r="N13" s="110">
        <v>0</v>
      </c>
    </row>
    <row r="14" spans="2:14" ht="60" x14ac:dyDescent="0.25">
      <c r="B14" s="149"/>
      <c r="C14" s="143" t="s">
        <v>234</v>
      </c>
      <c r="D14" s="88" t="s">
        <v>231</v>
      </c>
      <c r="E14" s="127">
        <v>0</v>
      </c>
      <c r="F14" s="127">
        <v>1.1599999999999999</v>
      </c>
      <c r="G14" s="125">
        <f>(139+257.9+583.1+175.1)/1000</f>
        <v>1.1551</v>
      </c>
      <c r="H14" s="125">
        <f>0.12+0.14+0.29</f>
        <v>0.55000000000000004</v>
      </c>
      <c r="I14" s="125">
        <f>0.11+0.47+0.11+0.26+0.19</f>
        <v>1.1399999999999999</v>
      </c>
      <c r="J14" s="110">
        <v>0</v>
      </c>
      <c r="K14" s="110">
        <v>0</v>
      </c>
      <c r="L14" s="110">
        <v>0</v>
      </c>
      <c r="M14" s="110">
        <v>0</v>
      </c>
      <c r="N14" s="110">
        <v>0</v>
      </c>
    </row>
    <row r="15" spans="2:14" ht="75" x14ac:dyDescent="0.25">
      <c r="B15" s="149"/>
      <c r="C15" s="143" t="s">
        <v>235</v>
      </c>
      <c r="D15" s="88" t="s">
        <v>147</v>
      </c>
      <c r="E15" s="127">
        <v>6</v>
      </c>
      <c r="F15" s="127">
        <v>12</v>
      </c>
      <c r="G15" s="126">
        <v>8</v>
      </c>
      <c r="H15" s="126">
        <f>2+1+3+3+1-1</f>
        <v>9</v>
      </c>
      <c r="I15" s="126">
        <f>1+2+2</f>
        <v>5</v>
      </c>
      <c r="J15" s="110">
        <v>0</v>
      </c>
      <c r="K15" s="110">
        <v>0</v>
      </c>
      <c r="L15" s="110">
        <v>0</v>
      </c>
      <c r="M15" s="110">
        <v>0</v>
      </c>
      <c r="N15" s="110">
        <v>0</v>
      </c>
    </row>
    <row r="16" spans="2:14" ht="45" x14ac:dyDescent="0.25">
      <c r="B16" s="149"/>
      <c r="C16" s="143" t="s">
        <v>236</v>
      </c>
      <c r="D16" s="88" t="s">
        <v>147</v>
      </c>
      <c r="E16" s="127">
        <v>0</v>
      </c>
      <c r="F16" s="127">
        <v>2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</row>
    <row r="17" spans="2:14" ht="45" x14ac:dyDescent="0.25">
      <c r="B17" s="149"/>
      <c r="C17" s="143" t="s">
        <v>238</v>
      </c>
      <c r="D17" s="113" t="s">
        <v>147</v>
      </c>
      <c r="E17" s="112">
        <v>0</v>
      </c>
      <c r="F17" s="112">
        <v>1</v>
      </c>
      <c r="G17" s="110">
        <v>0</v>
      </c>
      <c r="H17" s="110">
        <v>0</v>
      </c>
      <c r="I17" s="110">
        <v>0</v>
      </c>
      <c r="J17" s="110">
        <v>0</v>
      </c>
      <c r="K17" s="110">
        <v>0</v>
      </c>
      <c r="L17" s="110">
        <v>0</v>
      </c>
      <c r="M17" s="110">
        <v>0</v>
      </c>
      <c r="N17" s="110">
        <v>0</v>
      </c>
    </row>
    <row r="18" spans="2:14" ht="30" x14ac:dyDescent="0.25">
      <c r="B18" s="149"/>
      <c r="C18" s="143" t="s">
        <v>252</v>
      </c>
      <c r="D18" s="112" t="s">
        <v>253</v>
      </c>
      <c r="E18" s="112">
        <v>0</v>
      </c>
      <c r="F18" s="112">
        <v>1</v>
      </c>
      <c r="G18" s="110">
        <v>0</v>
      </c>
      <c r="H18" s="110">
        <v>0</v>
      </c>
      <c r="I18" s="110">
        <v>0</v>
      </c>
      <c r="J18" s="110">
        <v>0</v>
      </c>
      <c r="K18" s="110">
        <v>0</v>
      </c>
      <c r="L18" s="110">
        <v>0</v>
      </c>
      <c r="M18" s="110">
        <v>0</v>
      </c>
      <c r="N18" s="110">
        <v>0</v>
      </c>
    </row>
    <row r="19" spans="2:14" ht="45" x14ac:dyDescent="0.25">
      <c r="B19" s="149"/>
      <c r="C19" s="143" t="s">
        <v>254</v>
      </c>
      <c r="D19" s="112" t="s">
        <v>253</v>
      </c>
      <c r="E19" s="112">
        <v>0</v>
      </c>
      <c r="F19" s="112">
        <v>1</v>
      </c>
      <c r="G19" s="110">
        <v>0</v>
      </c>
      <c r="H19" s="110">
        <v>0</v>
      </c>
      <c r="I19" s="110">
        <v>0</v>
      </c>
      <c r="J19" s="110">
        <v>0</v>
      </c>
      <c r="K19" s="110">
        <v>0</v>
      </c>
      <c r="L19" s="110">
        <v>0</v>
      </c>
      <c r="M19" s="110">
        <v>0</v>
      </c>
      <c r="N19" s="110">
        <v>0</v>
      </c>
    </row>
    <row r="20" spans="2:14" ht="75" x14ac:dyDescent="0.25">
      <c r="B20" s="149"/>
      <c r="C20" s="143" t="s">
        <v>339</v>
      </c>
      <c r="D20" s="112" t="s">
        <v>147</v>
      </c>
      <c r="E20" s="112">
        <v>0</v>
      </c>
      <c r="F20" s="112">
        <v>0</v>
      </c>
      <c r="G20" s="110">
        <v>0</v>
      </c>
      <c r="H20" s="122">
        <v>1</v>
      </c>
      <c r="I20" s="110">
        <v>0</v>
      </c>
      <c r="J20" s="110">
        <v>0</v>
      </c>
      <c r="K20" s="110">
        <v>0</v>
      </c>
      <c r="L20" s="110">
        <v>0</v>
      </c>
      <c r="M20" s="110">
        <v>0</v>
      </c>
      <c r="N20" s="110">
        <v>0</v>
      </c>
    </row>
    <row r="21" spans="2:14" ht="75" x14ac:dyDescent="0.25">
      <c r="B21" s="149"/>
      <c r="C21" s="143" t="s">
        <v>264</v>
      </c>
      <c r="D21" s="112" t="s">
        <v>253</v>
      </c>
      <c r="E21" s="112">
        <v>0</v>
      </c>
      <c r="F21" s="112">
        <v>1</v>
      </c>
      <c r="G21" s="110">
        <v>0</v>
      </c>
      <c r="H21" s="110">
        <v>0</v>
      </c>
      <c r="I21" s="110">
        <v>0</v>
      </c>
      <c r="J21" s="110">
        <v>0</v>
      </c>
      <c r="K21" s="110">
        <v>0</v>
      </c>
      <c r="L21" s="110">
        <v>0</v>
      </c>
      <c r="M21" s="110">
        <v>0</v>
      </c>
      <c r="N21" s="110">
        <v>0</v>
      </c>
    </row>
    <row r="22" spans="2:14" ht="30" x14ac:dyDescent="0.25">
      <c r="B22" s="149"/>
      <c r="C22" s="143" t="s">
        <v>265</v>
      </c>
      <c r="D22" s="112" t="s">
        <v>253</v>
      </c>
      <c r="E22" s="112">
        <v>0</v>
      </c>
      <c r="F22" s="112">
        <v>0</v>
      </c>
      <c r="G22" s="112">
        <v>1</v>
      </c>
      <c r="H22" s="110">
        <v>0</v>
      </c>
      <c r="I22" s="110">
        <v>0</v>
      </c>
      <c r="J22" s="110">
        <v>0</v>
      </c>
      <c r="K22" s="110">
        <v>0</v>
      </c>
      <c r="L22" s="110">
        <v>0</v>
      </c>
      <c r="M22" s="110">
        <v>0</v>
      </c>
      <c r="N22" s="110">
        <v>0</v>
      </c>
    </row>
    <row r="23" spans="2:14" ht="75" x14ac:dyDescent="0.25">
      <c r="B23" s="149"/>
      <c r="C23" s="143" t="s">
        <v>327</v>
      </c>
      <c r="D23" s="112" t="s">
        <v>253</v>
      </c>
      <c r="E23" s="112">
        <v>0</v>
      </c>
      <c r="F23" s="112">
        <v>0</v>
      </c>
      <c r="G23" s="112">
        <v>2</v>
      </c>
      <c r="H23" s="110">
        <v>0</v>
      </c>
      <c r="I23" s="110">
        <v>0</v>
      </c>
      <c r="J23" s="110">
        <v>0</v>
      </c>
      <c r="K23" s="110">
        <v>0</v>
      </c>
      <c r="L23" s="110">
        <v>0</v>
      </c>
      <c r="M23" s="110">
        <v>0</v>
      </c>
      <c r="N23" s="110">
        <v>0</v>
      </c>
    </row>
    <row r="24" spans="2:14" ht="75" x14ac:dyDescent="0.25">
      <c r="B24" s="149"/>
      <c r="C24" s="143" t="s">
        <v>326</v>
      </c>
      <c r="D24" s="112" t="s">
        <v>147</v>
      </c>
      <c r="E24" s="112">
        <v>0</v>
      </c>
      <c r="F24" s="112">
        <v>0</v>
      </c>
      <c r="G24" s="112">
        <v>4</v>
      </c>
      <c r="H24" s="122">
        <f>1+1</f>
        <v>2</v>
      </c>
      <c r="I24" s="110">
        <v>0</v>
      </c>
      <c r="J24" s="110">
        <v>0</v>
      </c>
      <c r="K24" s="110">
        <v>0</v>
      </c>
      <c r="L24" s="110">
        <v>0</v>
      </c>
      <c r="M24" s="110">
        <v>0</v>
      </c>
      <c r="N24" s="110">
        <v>0</v>
      </c>
    </row>
    <row r="25" spans="2:14" ht="45" x14ac:dyDescent="0.25">
      <c r="B25" s="149"/>
      <c r="C25" s="143" t="s">
        <v>336</v>
      </c>
      <c r="D25" s="112" t="s">
        <v>253</v>
      </c>
      <c r="E25" s="112">
        <v>0</v>
      </c>
      <c r="F25" s="110">
        <v>0</v>
      </c>
      <c r="G25" s="110">
        <v>0</v>
      </c>
      <c r="H25" s="112">
        <f>4+5</f>
        <v>9</v>
      </c>
      <c r="I25" s="110">
        <v>0</v>
      </c>
      <c r="J25" s="110">
        <v>0</v>
      </c>
      <c r="K25" s="110">
        <v>0</v>
      </c>
      <c r="L25" s="110">
        <v>0</v>
      </c>
      <c r="M25" s="110">
        <v>0</v>
      </c>
      <c r="N25" s="110">
        <v>0</v>
      </c>
    </row>
    <row r="26" spans="2:14" ht="60" x14ac:dyDescent="0.25">
      <c r="B26" s="149"/>
      <c r="C26" s="143" t="s">
        <v>363</v>
      </c>
      <c r="D26" s="112" t="s">
        <v>147</v>
      </c>
      <c r="E26" s="112">
        <v>0</v>
      </c>
      <c r="F26" s="110">
        <v>0</v>
      </c>
      <c r="G26" s="110">
        <v>0</v>
      </c>
      <c r="H26" s="112">
        <v>1</v>
      </c>
      <c r="I26" s="112">
        <v>1</v>
      </c>
      <c r="J26" s="110">
        <v>0</v>
      </c>
      <c r="K26" s="110">
        <v>0</v>
      </c>
      <c r="L26" s="110">
        <v>0</v>
      </c>
      <c r="M26" s="110">
        <v>0</v>
      </c>
      <c r="N26" s="110">
        <v>0</v>
      </c>
    </row>
    <row r="27" spans="2:14" ht="124.5" customHeight="1" x14ac:dyDescent="0.25">
      <c r="B27" s="149"/>
      <c r="C27" s="87" t="s">
        <v>395</v>
      </c>
      <c r="D27" s="112" t="s">
        <v>147</v>
      </c>
      <c r="E27" s="112">
        <v>0</v>
      </c>
      <c r="F27" s="110">
        <v>0</v>
      </c>
      <c r="G27" s="110">
        <v>0</v>
      </c>
      <c r="H27" s="110">
        <v>0</v>
      </c>
      <c r="I27" s="112">
        <v>2</v>
      </c>
      <c r="J27" s="110">
        <v>0</v>
      </c>
      <c r="K27" s="110">
        <v>0</v>
      </c>
      <c r="L27" s="110">
        <v>0</v>
      </c>
      <c r="M27" s="110">
        <v>0</v>
      </c>
      <c r="N27" s="110">
        <v>0</v>
      </c>
    </row>
    <row r="29" spans="2:14" ht="15.75" x14ac:dyDescent="0.25">
      <c r="C29" s="144"/>
    </row>
  </sheetData>
  <mergeCells count="9">
    <mergeCell ref="B12:B27"/>
    <mergeCell ref="B6:B11"/>
    <mergeCell ref="K1:N1"/>
    <mergeCell ref="B2:N2"/>
    <mergeCell ref="F4:N4"/>
    <mergeCell ref="D4:D5"/>
    <mergeCell ref="E4:E5"/>
    <mergeCell ref="C4:C5"/>
    <mergeCell ref="B4:B5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S105"/>
  <sheetViews>
    <sheetView tabSelected="1" view="pageBreakPreview" zoomScale="55" zoomScaleNormal="70" zoomScaleSheetLayoutView="55" workbookViewId="0">
      <pane ySplit="7" topLeftCell="A8" activePane="bottomLeft" state="frozen"/>
      <selection pane="bottomLeft" activeCell="D122" sqref="D122"/>
    </sheetView>
  </sheetViews>
  <sheetFormatPr defaultColWidth="9.140625" defaultRowHeight="15.75" outlineLevelRow="3" x14ac:dyDescent="0.25"/>
  <cols>
    <col min="1" max="1" width="10.85546875" style="17" customWidth="1"/>
    <col min="2" max="2" width="46.28515625" style="17" customWidth="1"/>
    <col min="3" max="3" width="20" style="17" customWidth="1"/>
    <col min="4" max="4" width="21.5703125" style="17" customWidth="1"/>
    <col min="5" max="5" width="17.5703125" style="18" customWidth="1"/>
    <col min="6" max="6" width="15.140625" style="17" customWidth="1"/>
    <col min="7" max="7" width="17.85546875" style="17" customWidth="1" collapsed="1"/>
    <col min="8" max="8" width="17.85546875" style="17" customWidth="1"/>
    <col min="9" max="9" width="16.85546875" style="18" customWidth="1"/>
    <col min="10" max="10" width="16.85546875" style="17" customWidth="1"/>
    <col min="11" max="11" width="16.85546875" style="17" customWidth="1" collapsed="1"/>
    <col min="12" max="12" width="15.7109375" style="17" customWidth="1"/>
    <col min="13" max="13" width="16.85546875" style="90" customWidth="1"/>
    <col min="14" max="14" width="16.85546875" style="17" customWidth="1"/>
    <col min="15" max="15" width="14.85546875" style="17" customWidth="1" collapsed="1"/>
    <col min="16" max="16" width="15.7109375" style="17" customWidth="1"/>
    <col min="17" max="17" width="15.28515625" style="18" customWidth="1"/>
    <col min="18" max="18" width="16.85546875" style="17" customWidth="1"/>
    <col min="19" max="19" width="15.5703125" style="17" customWidth="1" collapsed="1"/>
    <col min="20" max="20" width="15.7109375" style="89" customWidth="1"/>
    <col min="21" max="21" width="14.5703125" style="18" customWidth="1"/>
    <col min="22" max="22" width="16.85546875" style="17" customWidth="1"/>
    <col min="23" max="23" width="14.140625" style="17" customWidth="1" collapsed="1"/>
    <col min="24" max="24" width="15.7109375" style="89" customWidth="1"/>
    <col min="25" max="25" width="15.5703125" style="18" customWidth="1"/>
    <col min="26" max="26" width="16.85546875" style="17" customWidth="1"/>
    <col min="27" max="27" width="15" style="17" customWidth="1" collapsed="1"/>
    <col min="28" max="28" width="15.7109375" style="89" customWidth="1"/>
    <col min="29" max="29" width="15" style="18" customWidth="1"/>
    <col min="30" max="30" width="16.85546875" style="17" customWidth="1"/>
    <col min="31" max="31" width="15.42578125" style="17" customWidth="1" collapsed="1"/>
    <col min="32" max="32" width="15.7109375" style="89" customWidth="1"/>
    <col min="33" max="33" width="15" style="18" customWidth="1"/>
    <col min="34" max="34" width="16.85546875" style="17" customWidth="1"/>
    <col min="35" max="35" width="15.42578125" style="17" customWidth="1" collapsed="1"/>
    <col min="36" max="36" width="15.7109375" style="89" customWidth="1"/>
    <col min="37" max="37" width="15" style="18" customWidth="1"/>
    <col min="38" max="38" width="16.85546875" style="17" customWidth="1"/>
    <col min="39" max="39" width="15.42578125" style="17" customWidth="1" collapsed="1"/>
    <col min="40" max="40" width="15.7109375" style="89" customWidth="1"/>
    <col min="41" max="41" width="15" style="18" customWidth="1"/>
    <col min="42" max="42" width="16.85546875" style="17" customWidth="1"/>
    <col min="43" max="43" width="15.42578125" style="17" customWidth="1"/>
    <col min="44" max="44" width="15.7109375" style="89" customWidth="1"/>
    <col min="45" max="16384" width="9.140625" style="17"/>
  </cols>
  <sheetData>
    <row r="1" spans="1:44" s="5" customFormat="1" ht="69" customHeight="1" x14ac:dyDescent="0.25">
      <c r="B1" s="11"/>
      <c r="C1" s="6"/>
      <c r="D1" s="6"/>
      <c r="E1" s="9"/>
      <c r="F1" s="7"/>
      <c r="G1" s="7"/>
      <c r="H1" s="7"/>
      <c r="I1" s="10"/>
      <c r="M1" s="8"/>
      <c r="AB1" s="16"/>
      <c r="AC1" s="16"/>
      <c r="AD1" s="16"/>
      <c r="AE1" s="16"/>
      <c r="AG1" s="16"/>
      <c r="AH1" s="16"/>
      <c r="AI1" s="16"/>
      <c r="AK1" s="16"/>
      <c r="AL1" s="16"/>
      <c r="AM1" s="153" t="s">
        <v>189</v>
      </c>
      <c r="AN1" s="153"/>
      <c r="AO1" s="153"/>
      <c r="AP1" s="153"/>
      <c r="AQ1" s="153"/>
    </row>
    <row r="2" spans="1:44" ht="41.25" customHeight="1" x14ac:dyDescent="0.25">
      <c r="A2" s="169" t="s">
        <v>188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G2" s="17"/>
      <c r="AK2" s="17"/>
      <c r="AO2" s="17"/>
    </row>
    <row r="3" spans="1:44" x14ac:dyDescent="0.25">
      <c r="Y3" s="19"/>
    </row>
    <row r="4" spans="1:44" ht="15.75" customHeight="1" x14ac:dyDescent="0.25">
      <c r="A4" s="96" t="s">
        <v>2</v>
      </c>
      <c r="B4" s="96" t="s">
        <v>4</v>
      </c>
      <c r="C4" s="96" t="s">
        <v>70</v>
      </c>
      <c r="D4" s="96" t="s">
        <v>0</v>
      </c>
      <c r="E4" s="160" t="s">
        <v>192</v>
      </c>
      <c r="F4" s="161"/>
      <c r="G4" s="161"/>
      <c r="H4" s="162"/>
      <c r="I4" s="102" t="s">
        <v>3</v>
      </c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7"/>
    </row>
    <row r="5" spans="1:44" ht="15.75" customHeight="1" x14ac:dyDescent="0.25">
      <c r="A5" s="97"/>
      <c r="B5" s="97"/>
      <c r="C5" s="97"/>
      <c r="D5" s="97"/>
      <c r="E5" s="99"/>
      <c r="F5" s="100"/>
      <c r="G5" s="100"/>
      <c r="H5" s="101"/>
      <c r="I5" s="157" t="s">
        <v>79</v>
      </c>
      <c r="J5" s="158"/>
      <c r="K5" s="158"/>
      <c r="L5" s="159"/>
      <c r="M5" s="157" t="s">
        <v>182</v>
      </c>
      <c r="N5" s="158"/>
      <c r="O5" s="158"/>
      <c r="P5" s="159"/>
      <c r="Q5" s="157" t="s">
        <v>184</v>
      </c>
      <c r="R5" s="158"/>
      <c r="S5" s="158"/>
      <c r="T5" s="159"/>
      <c r="U5" s="157" t="s">
        <v>183</v>
      </c>
      <c r="V5" s="158"/>
      <c r="W5" s="158"/>
      <c r="X5" s="159"/>
      <c r="Y5" s="157" t="s">
        <v>193</v>
      </c>
      <c r="Z5" s="158"/>
      <c r="AA5" s="158"/>
      <c r="AB5" s="159"/>
      <c r="AC5" s="157" t="s">
        <v>194</v>
      </c>
      <c r="AD5" s="158"/>
      <c r="AE5" s="158"/>
      <c r="AF5" s="159"/>
      <c r="AG5" s="157" t="s">
        <v>195</v>
      </c>
      <c r="AH5" s="158"/>
      <c r="AI5" s="158"/>
      <c r="AJ5" s="159"/>
      <c r="AK5" s="157" t="s">
        <v>196</v>
      </c>
      <c r="AL5" s="158"/>
      <c r="AM5" s="158"/>
      <c r="AN5" s="159"/>
      <c r="AO5" s="157" t="s">
        <v>197</v>
      </c>
      <c r="AP5" s="158"/>
      <c r="AQ5" s="158"/>
      <c r="AR5" s="159"/>
    </row>
    <row r="6" spans="1:44" x14ac:dyDescent="0.25">
      <c r="A6" s="97"/>
      <c r="B6" s="97"/>
      <c r="C6" s="97"/>
      <c r="D6" s="97"/>
      <c r="E6" s="91" t="s">
        <v>1</v>
      </c>
      <c r="F6" s="93" t="s">
        <v>3</v>
      </c>
      <c r="G6" s="94"/>
      <c r="H6" s="95"/>
      <c r="I6" s="91" t="s">
        <v>1</v>
      </c>
      <c r="J6" s="93" t="s">
        <v>3</v>
      </c>
      <c r="K6" s="94"/>
      <c r="L6" s="95"/>
      <c r="M6" s="91" t="s">
        <v>1</v>
      </c>
      <c r="N6" s="94"/>
      <c r="O6" s="94"/>
      <c r="P6" s="95"/>
      <c r="Q6" s="91" t="s">
        <v>1</v>
      </c>
      <c r="R6" s="94"/>
      <c r="S6" s="94"/>
      <c r="T6" s="95"/>
      <c r="U6" s="91" t="s">
        <v>1</v>
      </c>
      <c r="V6" s="94"/>
      <c r="W6" s="94"/>
      <c r="X6" s="95"/>
      <c r="Y6" s="91" t="s">
        <v>1</v>
      </c>
      <c r="Z6" s="94"/>
      <c r="AA6" s="94"/>
      <c r="AB6" s="95"/>
      <c r="AC6" s="91" t="s">
        <v>1</v>
      </c>
      <c r="AD6" s="94"/>
      <c r="AE6" s="94"/>
      <c r="AF6" s="95"/>
      <c r="AG6" s="91" t="s">
        <v>1</v>
      </c>
      <c r="AJ6" s="18"/>
      <c r="AK6" s="91" t="s">
        <v>1</v>
      </c>
      <c r="AN6" s="18"/>
      <c r="AO6" s="91" t="s">
        <v>1</v>
      </c>
      <c r="AR6" s="18"/>
    </row>
    <row r="7" spans="1:44" s="21" customFormat="1" ht="55.5" customHeight="1" x14ac:dyDescent="0.25">
      <c r="A7" s="98"/>
      <c r="B7" s="98"/>
      <c r="C7" s="98"/>
      <c r="D7" s="98"/>
      <c r="E7" s="92"/>
      <c r="F7" s="20" t="s">
        <v>25</v>
      </c>
      <c r="G7" s="20" t="s">
        <v>26</v>
      </c>
      <c r="H7" s="20" t="s">
        <v>27</v>
      </c>
      <c r="I7" s="92"/>
      <c r="J7" s="20" t="s">
        <v>25</v>
      </c>
      <c r="K7" s="20" t="s">
        <v>26</v>
      </c>
      <c r="L7" s="20" t="s">
        <v>27</v>
      </c>
      <c r="M7" s="92"/>
      <c r="N7" s="20" t="s">
        <v>25</v>
      </c>
      <c r="O7" s="20" t="s">
        <v>26</v>
      </c>
      <c r="P7" s="20" t="s">
        <v>27</v>
      </c>
      <c r="Q7" s="92"/>
      <c r="R7" s="20" t="s">
        <v>25</v>
      </c>
      <c r="S7" s="20" t="s">
        <v>26</v>
      </c>
      <c r="T7" s="20" t="s">
        <v>27</v>
      </c>
      <c r="U7" s="92"/>
      <c r="V7" s="20" t="s">
        <v>25</v>
      </c>
      <c r="W7" s="20" t="s">
        <v>26</v>
      </c>
      <c r="X7" s="20" t="s">
        <v>27</v>
      </c>
      <c r="Y7" s="92"/>
      <c r="Z7" s="20" t="s">
        <v>25</v>
      </c>
      <c r="AA7" s="20" t="s">
        <v>26</v>
      </c>
      <c r="AB7" s="20" t="s">
        <v>27</v>
      </c>
      <c r="AC7" s="92"/>
      <c r="AD7" s="20" t="s">
        <v>25</v>
      </c>
      <c r="AE7" s="20" t="s">
        <v>26</v>
      </c>
      <c r="AF7" s="20" t="s">
        <v>27</v>
      </c>
      <c r="AG7" s="92"/>
      <c r="AH7" s="20" t="s">
        <v>25</v>
      </c>
      <c r="AI7" s="20" t="s">
        <v>26</v>
      </c>
      <c r="AJ7" s="20" t="s">
        <v>27</v>
      </c>
      <c r="AK7" s="92"/>
      <c r="AL7" s="20" t="s">
        <v>25</v>
      </c>
      <c r="AM7" s="20" t="s">
        <v>26</v>
      </c>
      <c r="AN7" s="20" t="s">
        <v>27</v>
      </c>
      <c r="AO7" s="92"/>
      <c r="AP7" s="20" t="s">
        <v>25</v>
      </c>
      <c r="AQ7" s="20" t="s">
        <v>26</v>
      </c>
      <c r="AR7" s="20" t="s">
        <v>27</v>
      </c>
    </row>
    <row r="8" spans="1:44" s="23" customFormat="1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2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2">
        <v>21</v>
      </c>
      <c r="V8" s="22">
        <v>22</v>
      </c>
      <c r="W8" s="22">
        <v>23</v>
      </c>
      <c r="X8" s="22">
        <v>24</v>
      </c>
      <c r="Y8" s="22">
        <v>25</v>
      </c>
      <c r="Z8" s="22">
        <v>26</v>
      </c>
      <c r="AA8" s="22">
        <v>27</v>
      </c>
      <c r="AB8" s="22">
        <v>28</v>
      </c>
      <c r="AC8" s="22">
        <v>29</v>
      </c>
      <c r="AD8" s="22">
        <v>30</v>
      </c>
      <c r="AE8" s="22">
        <v>31</v>
      </c>
      <c r="AF8" s="22">
        <v>32</v>
      </c>
      <c r="AG8" s="22">
        <v>33</v>
      </c>
      <c r="AH8" s="22">
        <v>34</v>
      </c>
      <c r="AI8" s="22">
        <v>35</v>
      </c>
      <c r="AJ8" s="22">
        <v>36</v>
      </c>
      <c r="AK8" s="22">
        <v>37</v>
      </c>
      <c r="AL8" s="22">
        <v>38</v>
      </c>
      <c r="AM8" s="22">
        <v>39</v>
      </c>
      <c r="AN8" s="22">
        <v>40</v>
      </c>
      <c r="AO8" s="22">
        <v>41</v>
      </c>
      <c r="AP8" s="22">
        <v>42</v>
      </c>
      <c r="AQ8" s="22">
        <v>43</v>
      </c>
      <c r="AR8" s="22">
        <v>44</v>
      </c>
    </row>
    <row r="9" spans="1:44" s="23" customFormat="1" ht="21.75" customHeight="1" x14ac:dyDescent="0.25">
      <c r="A9" s="22"/>
      <c r="B9" s="174" t="s">
        <v>198</v>
      </c>
      <c r="C9" s="174"/>
      <c r="D9" s="174"/>
      <c r="E9" s="25">
        <f t="shared" ref="E9:AR9" si="0">E10+E20+E61+E92</f>
        <v>166222.09999999998</v>
      </c>
      <c r="F9" s="25">
        <f t="shared" si="0"/>
        <v>0</v>
      </c>
      <c r="G9" s="25">
        <f t="shared" si="0"/>
        <v>166222.09999999998</v>
      </c>
      <c r="H9" s="25">
        <f t="shared" si="0"/>
        <v>0</v>
      </c>
      <c r="I9" s="25">
        <f t="shared" si="0"/>
        <v>33160.699999999997</v>
      </c>
      <c r="J9" s="25">
        <f t="shared" si="0"/>
        <v>0</v>
      </c>
      <c r="K9" s="25">
        <f t="shared" si="0"/>
        <v>33160.699999999997</v>
      </c>
      <c r="L9" s="25">
        <f t="shared" si="0"/>
        <v>0</v>
      </c>
      <c r="M9" s="25">
        <f t="shared" si="0"/>
        <v>14027.8</v>
      </c>
      <c r="N9" s="25">
        <f t="shared" si="0"/>
        <v>0</v>
      </c>
      <c r="O9" s="25">
        <f t="shared" si="0"/>
        <v>14027.8</v>
      </c>
      <c r="P9" s="25">
        <f t="shared" si="0"/>
        <v>0</v>
      </c>
      <c r="Q9" s="25">
        <f t="shared" si="0"/>
        <v>23004.899999999998</v>
      </c>
      <c r="R9" s="25">
        <f t="shared" si="0"/>
        <v>0</v>
      </c>
      <c r="S9" s="25">
        <f t="shared" si="0"/>
        <v>23004.899999999998</v>
      </c>
      <c r="T9" s="25">
        <f t="shared" si="0"/>
        <v>0</v>
      </c>
      <c r="U9" s="25">
        <f t="shared" si="0"/>
        <v>89947.3</v>
      </c>
      <c r="V9" s="25">
        <f t="shared" si="0"/>
        <v>0</v>
      </c>
      <c r="W9" s="25">
        <f>W10+W20+W61+W92</f>
        <v>89947.3</v>
      </c>
      <c r="X9" s="25">
        <f t="shared" si="0"/>
        <v>0</v>
      </c>
      <c r="Y9" s="25">
        <f t="shared" si="0"/>
        <v>1461.5</v>
      </c>
      <c r="Z9" s="25">
        <f t="shared" si="0"/>
        <v>0</v>
      </c>
      <c r="AA9" s="25">
        <f t="shared" si="0"/>
        <v>1461.5</v>
      </c>
      <c r="AB9" s="25">
        <f t="shared" si="0"/>
        <v>0</v>
      </c>
      <c r="AC9" s="25">
        <f t="shared" si="0"/>
        <v>1502.9</v>
      </c>
      <c r="AD9" s="25">
        <f t="shared" si="0"/>
        <v>0</v>
      </c>
      <c r="AE9" s="25">
        <f t="shared" si="0"/>
        <v>1502.9</v>
      </c>
      <c r="AF9" s="25">
        <f t="shared" si="0"/>
        <v>0</v>
      </c>
      <c r="AG9" s="25">
        <f t="shared" si="0"/>
        <v>1039</v>
      </c>
      <c r="AH9" s="25">
        <f t="shared" si="0"/>
        <v>0</v>
      </c>
      <c r="AI9" s="25">
        <f t="shared" si="0"/>
        <v>1039</v>
      </c>
      <c r="AJ9" s="25">
        <f t="shared" si="0"/>
        <v>0</v>
      </c>
      <c r="AK9" s="25">
        <f t="shared" si="0"/>
        <v>1039</v>
      </c>
      <c r="AL9" s="25">
        <f t="shared" si="0"/>
        <v>0</v>
      </c>
      <c r="AM9" s="25">
        <f t="shared" si="0"/>
        <v>1039</v>
      </c>
      <c r="AN9" s="25">
        <f t="shared" si="0"/>
        <v>0</v>
      </c>
      <c r="AO9" s="25">
        <f t="shared" si="0"/>
        <v>1039</v>
      </c>
      <c r="AP9" s="25">
        <f t="shared" si="0"/>
        <v>0</v>
      </c>
      <c r="AQ9" s="25">
        <f t="shared" si="0"/>
        <v>1039</v>
      </c>
      <c r="AR9" s="25">
        <f t="shared" si="0"/>
        <v>0</v>
      </c>
    </row>
    <row r="10" spans="1:44" outlineLevel="3" x14ac:dyDescent="0.25">
      <c r="A10" s="22">
        <v>1</v>
      </c>
      <c r="B10" s="170" t="s">
        <v>77</v>
      </c>
      <c r="C10" s="170"/>
      <c r="D10" s="170"/>
      <c r="E10" s="25">
        <f>SUM(E11:E19)</f>
        <v>14494.3</v>
      </c>
      <c r="F10" s="25">
        <f t="shared" ref="F10:AR10" si="1">SUM(F11:F19)</f>
        <v>0</v>
      </c>
      <c r="G10" s="25">
        <f t="shared" si="1"/>
        <v>14494.3</v>
      </c>
      <c r="H10" s="25">
        <f t="shared" si="1"/>
        <v>0</v>
      </c>
      <c r="I10" s="25">
        <f t="shared" si="1"/>
        <v>5346.8</v>
      </c>
      <c r="J10" s="25">
        <f t="shared" si="1"/>
        <v>0</v>
      </c>
      <c r="K10" s="25">
        <f t="shared" si="1"/>
        <v>5346.8</v>
      </c>
      <c r="L10" s="25">
        <f t="shared" si="1"/>
        <v>0</v>
      </c>
      <c r="M10" s="25">
        <f t="shared" si="1"/>
        <v>4398.4999999999991</v>
      </c>
      <c r="N10" s="25">
        <f t="shared" si="1"/>
        <v>0</v>
      </c>
      <c r="O10" s="25">
        <f t="shared" si="1"/>
        <v>4398.4999999999991</v>
      </c>
      <c r="P10" s="25">
        <f t="shared" si="1"/>
        <v>0</v>
      </c>
      <c r="Q10" s="25">
        <f t="shared" si="1"/>
        <v>729.6</v>
      </c>
      <c r="R10" s="25">
        <f t="shared" si="1"/>
        <v>0</v>
      </c>
      <c r="S10" s="25">
        <f t="shared" si="1"/>
        <v>729.6</v>
      </c>
      <c r="T10" s="25">
        <f t="shared" si="1"/>
        <v>0</v>
      </c>
      <c r="U10" s="25">
        <f t="shared" si="1"/>
        <v>2775.1</v>
      </c>
      <c r="V10" s="25">
        <f t="shared" si="1"/>
        <v>0</v>
      </c>
      <c r="W10" s="25">
        <f t="shared" si="1"/>
        <v>2775.1</v>
      </c>
      <c r="X10" s="25">
        <f t="shared" si="1"/>
        <v>0</v>
      </c>
      <c r="Y10" s="25">
        <f t="shared" si="1"/>
        <v>524</v>
      </c>
      <c r="Z10" s="25">
        <f t="shared" si="1"/>
        <v>0</v>
      </c>
      <c r="AA10" s="25">
        <f t="shared" si="1"/>
        <v>524</v>
      </c>
      <c r="AB10" s="25">
        <f t="shared" si="1"/>
        <v>0</v>
      </c>
      <c r="AC10" s="25">
        <f t="shared" si="1"/>
        <v>528</v>
      </c>
      <c r="AD10" s="25">
        <f t="shared" si="1"/>
        <v>0</v>
      </c>
      <c r="AE10" s="25">
        <f t="shared" si="1"/>
        <v>528</v>
      </c>
      <c r="AF10" s="25">
        <f t="shared" si="1"/>
        <v>0</v>
      </c>
      <c r="AG10" s="25">
        <f t="shared" si="1"/>
        <v>64.099999999999994</v>
      </c>
      <c r="AH10" s="25">
        <f t="shared" si="1"/>
        <v>0</v>
      </c>
      <c r="AI10" s="25">
        <f t="shared" si="1"/>
        <v>64.099999999999994</v>
      </c>
      <c r="AJ10" s="25">
        <f t="shared" si="1"/>
        <v>0</v>
      </c>
      <c r="AK10" s="25">
        <f t="shared" si="1"/>
        <v>64.099999999999994</v>
      </c>
      <c r="AL10" s="25">
        <f t="shared" si="1"/>
        <v>0</v>
      </c>
      <c r="AM10" s="25">
        <f t="shared" si="1"/>
        <v>64.099999999999994</v>
      </c>
      <c r="AN10" s="25">
        <f t="shared" si="1"/>
        <v>0</v>
      </c>
      <c r="AO10" s="25">
        <f t="shared" si="1"/>
        <v>64.099999999999994</v>
      </c>
      <c r="AP10" s="25">
        <f t="shared" si="1"/>
        <v>0</v>
      </c>
      <c r="AQ10" s="25">
        <f t="shared" si="1"/>
        <v>64.099999999999994</v>
      </c>
      <c r="AR10" s="25">
        <f t="shared" si="1"/>
        <v>0</v>
      </c>
    </row>
    <row r="11" spans="1:44" ht="63" outlineLevel="3" x14ac:dyDescent="0.25">
      <c r="A11" s="104" t="s">
        <v>17</v>
      </c>
      <c r="B11" s="2" t="s">
        <v>80</v>
      </c>
      <c r="C11" s="3" t="s">
        <v>6</v>
      </c>
      <c r="D11" s="3" t="s">
        <v>6</v>
      </c>
      <c r="E11" s="12">
        <f>G11</f>
        <v>435.29999999999995</v>
      </c>
      <c r="F11" s="13">
        <f t="shared" ref="F11:G19" si="2">J11+N11+R11+V11+Z11+AD11+AH11+AL11+AP11</f>
        <v>0</v>
      </c>
      <c r="G11" s="13">
        <f t="shared" si="2"/>
        <v>435.29999999999995</v>
      </c>
      <c r="H11" s="13">
        <f>L11+P11+T11+X11+AB11+AF11+AJ11+AN11+AR11</f>
        <v>0</v>
      </c>
      <c r="I11" s="25">
        <f t="shared" ref="I11:I16" si="3">SUM(J11:L11)</f>
        <v>86.5</v>
      </c>
      <c r="J11" s="26">
        <v>0</v>
      </c>
      <c r="K11" s="26">
        <f>270-183.5</f>
        <v>86.5</v>
      </c>
      <c r="L11" s="26">
        <v>0</v>
      </c>
      <c r="M11" s="25">
        <f>O11</f>
        <v>39.999999999999993</v>
      </c>
      <c r="N11" s="26">
        <v>0</v>
      </c>
      <c r="O11" s="26">
        <f>74.1-34.1</f>
        <v>39.999999999999993</v>
      </c>
      <c r="P11" s="26">
        <v>0</v>
      </c>
      <c r="Q11" s="25">
        <f>S11</f>
        <v>9</v>
      </c>
      <c r="R11" s="26">
        <v>0</v>
      </c>
      <c r="S11" s="26">
        <f>92-83</f>
        <v>9</v>
      </c>
      <c r="T11" s="26">
        <v>0</v>
      </c>
      <c r="U11" s="28">
        <f t="shared" ref="U11:U12" si="4">SUM(V11:X11)</f>
        <v>96</v>
      </c>
      <c r="V11" s="26">
        <v>0</v>
      </c>
      <c r="W11" s="26">
        <v>96</v>
      </c>
      <c r="X11" s="26">
        <v>0</v>
      </c>
      <c r="Y11" s="28">
        <f t="shared" ref="Y11:Y12" si="5">SUM(Z11:AB11)</f>
        <v>99.9</v>
      </c>
      <c r="Z11" s="26">
        <v>0</v>
      </c>
      <c r="AA11" s="26">
        <v>99.9</v>
      </c>
      <c r="AB11" s="26">
        <v>0</v>
      </c>
      <c r="AC11" s="28">
        <f t="shared" ref="AC11:AC12" si="6">SUM(AD11:AF11)</f>
        <v>103.9</v>
      </c>
      <c r="AD11" s="26">
        <v>0</v>
      </c>
      <c r="AE11" s="26">
        <v>103.9</v>
      </c>
      <c r="AF11" s="26">
        <v>0</v>
      </c>
      <c r="AG11" s="25">
        <v>0</v>
      </c>
      <c r="AH11" s="26">
        <v>0</v>
      </c>
      <c r="AI11" s="26">
        <v>0</v>
      </c>
      <c r="AJ11" s="26">
        <v>0</v>
      </c>
      <c r="AK11" s="25">
        <v>0</v>
      </c>
      <c r="AL11" s="26">
        <v>0</v>
      </c>
      <c r="AM11" s="26">
        <v>0</v>
      </c>
      <c r="AN11" s="26">
        <v>0</v>
      </c>
      <c r="AO11" s="25">
        <v>0</v>
      </c>
      <c r="AP11" s="26">
        <v>0</v>
      </c>
      <c r="AQ11" s="26">
        <v>0</v>
      </c>
      <c r="AR11" s="26">
        <v>0</v>
      </c>
    </row>
    <row r="12" spans="1:44" ht="79.5" customHeight="1" outlineLevel="3" x14ac:dyDescent="0.25">
      <c r="A12" s="24" t="s">
        <v>18</v>
      </c>
      <c r="B12" s="2" t="s">
        <v>73</v>
      </c>
      <c r="C12" s="3" t="s">
        <v>6</v>
      </c>
      <c r="D12" s="3" t="s">
        <v>6</v>
      </c>
      <c r="E12" s="12">
        <f>G12</f>
        <v>180</v>
      </c>
      <c r="F12" s="13">
        <f t="shared" si="2"/>
        <v>0</v>
      </c>
      <c r="G12" s="13">
        <f t="shared" si="2"/>
        <v>180</v>
      </c>
      <c r="H12" s="13">
        <f t="shared" ref="H12:H19" si="7">L12+P12+T12+X12+AB12+AF12+AJ12+AN12+AR12</f>
        <v>0</v>
      </c>
      <c r="I12" s="25">
        <f t="shared" si="3"/>
        <v>125</v>
      </c>
      <c r="J12" s="26">
        <v>0</v>
      </c>
      <c r="K12" s="26">
        <f>100+25</f>
        <v>125</v>
      </c>
      <c r="L12" s="26">
        <v>0</v>
      </c>
      <c r="M12" s="25">
        <f>O12</f>
        <v>55</v>
      </c>
      <c r="N12" s="26">
        <v>0</v>
      </c>
      <c r="O12" s="26">
        <f>353.3-298.3</f>
        <v>55</v>
      </c>
      <c r="P12" s="26">
        <v>0</v>
      </c>
      <c r="Q12" s="25">
        <f>S12</f>
        <v>0</v>
      </c>
      <c r="R12" s="26">
        <v>0</v>
      </c>
      <c r="S12" s="26">
        <f>360-122-238</f>
        <v>0</v>
      </c>
      <c r="T12" s="26">
        <v>0</v>
      </c>
      <c r="U12" s="28">
        <f t="shared" si="4"/>
        <v>0</v>
      </c>
      <c r="V12" s="26">
        <v>0</v>
      </c>
      <c r="W12" s="26">
        <v>0</v>
      </c>
      <c r="X12" s="26">
        <v>0</v>
      </c>
      <c r="Y12" s="28">
        <f t="shared" si="5"/>
        <v>0</v>
      </c>
      <c r="Z12" s="26">
        <v>0</v>
      </c>
      <c r="AA12" s="26">
        <v>0</v>
      </c>
      <c r="AB12" s="26">
        <v>0</v>
      </c>
      <c r="AC12" s="28">
        <f t="shared" si="6"/>
        <v>0</v>
      </c>
      <c r="AD12" s="26">
        <v>0</v>
      </c>
      <c r="AE12" s="26">
        <v>0</v>
      </c>
      <c r="AF12" s="26">
        <v>0</v>
      </c>
      <c r="AG12" s="25">
        <f>AI12</f>
        <v>0</v>
      </c>
      <c r="AH12" s="26">
        <v>0</v>
      </c>
      <c r="AI12" s="26">
        <v>0</v>
      </c>
      <c r="AJ12" s="26">
        <v>0</v>
      </c>
      <c r="AK12" s="25">
        <f>AM12</f>
        <v>0</v>
      </c>
      <c r="AL12" s="26">
        <v>0</v>
      </c>
      <c r="AM12" s="26">
        <v>0</v>
      </c>
      <c r="AN12" s="26">
        <v>0</v>
      </c>
      <c r="AO12" s="25">
        <f>AQ12</f>
        <v>0</v>
      </c>
      <c r="AP12" s="26">
        <v>0</v>
      </c>
      <c r="AQ12" s="26">
        <v>0</v>
      </c>
      <c r="AR12" s="26">
        <v>0</v>
      </c>
    </row>
    <row r="13" spans="1:44" ht="72.75" customHeight="1" outlineLevel="3" x14ac:dyDescent="0.25">
      <c r="A13" s="24" t="s">
        <v>19</v>
      </c>
      <c r="B13" s="2" t="s">
        <v>16</v>
      </c>
      <c r="C13" s="3" t="s">
        <v>6</v>
      </c>
      <c r="D13" s="3" t="s">
        <v>6</v>
      </c>
      <c r="E13" s="12">
        <f t="shared" ref="E13:E18" si="8">SUM(F13:H13)</f>
        <v>559.20000000000005</v>
      </c>
      <c r="F13" s="13">
        <f t="shared" si="2"/>
        <v>0</v>
      </c>
      <c r="G13" s="13">
        <f t="shared" si="2"/>
        <v>559.20000000000005</v>
      </c>
      <c r="H13" s="13">
        <f t="shared" si="7"/>
        <v>0</v>
      </c>
      <c r="I13" s="25">
        <f t="shared" si="3"/>
        <v>54.1</v>
      </c>
      <c r="J13" s="26">
        <v>0</v>
      </c>
      <c r="K13" s="105">
        <v>54.1</v>
      </c>
      <c r="L13" s="26">
        <v>0</v>
      </c>
      <c r="M13" s="25">
        <f t="shared" ref="M13:M18" si="9">SUM(N13:P13)</f>
        <v>58.9</v>
      </c>
      <c r="N13" s="26">
        <v>0</v>
      </c>
      <c r="O13" s="29">
        <v>58.9</v>
      </c>
      <c r="P13" s="26">
        <v>0</v>
      </c>
      <c r="Q13" s="28">
        <f t="shared" ref="Q13:Q18" si="10">SUM(R13:T13)</f>
        <v>61.6</v>
      </c>
      <c r="R13" s="26">
        <v>0</v>
      </c>
      <c r="S13" s="27">
        <v>61.6</v>
      </c>
      <c r="T13" s="26">
        <v>0</v>
      </c>
      <c r="U13" s="28">
        <f t="shared" ref="U13:U18" si="11">SUM(V13:X13)</f>
        <v>64.099999999999994</v>
      </c>
      <c r="V13" s="26">
        <v>0</v>
      </c>
      <c r="W13" s="27">
        <v>64.099999999999994</v>
      </c>
      <c r="X13" s="26">
        <v>0</v>
      </c>
      <c r="Y13" s="28">
        <f t="shared" ref="Y13:Y18" si="12">SUM(Z13:AB13)</f>
        <v>64.099999999999994</v>
      </c>
      <c r="Z13" s="26">
        <v>0</v>
      </c>
      <c r="AA13" s="27">
        <v>64.099999999999994</v>
      </c>
      <c r="AB13" s="26">
        <v>0</v>
      </c>
      <c r="AC13" s="28">
        <f t="shared" ref="AC13:AC18" si="13">SUM(AD13:AF13)</f>
        <v>64.099999999999994</v>
      </c>
      <c r="AD13" s="26">
        <v>0</v>
      </c>
      <c r="AE13" s="27">
        <v>64.099999999999994</v>
      </c>
      <c r="AF13" s="26">
        <v>0</v>
      </c>
      <c r="AG13" s="28">
        <f t="shared" ref="AG13:AG18" si="14">SUM(AH13:AJ13)</f>
        <v>64.099999999999994</v>
      </c>
      <c r="AH13" s="26">
        <v>0</v>
      </c>
      <c r="AI13" s="27">
        <v>64.099999999999994</v>
      </c>
      <c r="AJ13" s="26">
        <v>0</v>
      </c>
      <c r="AK13" s="28">
        <f t="shared" ref="AK13:AK18" si="15">SUM(AL13:AN13)</f>
        <v>64.099999999999994</v>
      </c>
      <c r="AL13" s="26">
        <v>0</v>
      </c>
      <c r="AM13" s="27">
        <v>64.099999999999994</v>
      </c>
      <c r="AN13" s="26">
        <v>0</v>
      </c>
      <c r="AO13" s="28">
        <f t="shared" ref="AO13:AO18" si="16">SUM(AP13:AR13)</f>
        <v>64.099999999999994</v>
      </c>
      <c r="AP13" s="26">
        <v>0</v>
      </c>
      <c r="AQ13" s="27">
        <v>64.099999999999994</v>
      </c>
      <c r="AR13" s="26">
        <v>0</v>
      </c>
    </row>
    <row r="14" spans="1:44" ht="150" customHeight="1" outlineLevel="3" x14ac:dyDescent="0.25">
      <c r="A14" s="24" t="s">
        <v>53</v>
      </c>
      <c r="B14" s="2" t="s">
        <v>244</v>
      </c>
      <c r="C14" s="3" t="s">
        <v>60</v>
      </c>
      <c r="D14" s="3" t="s">
        <v>226</v>
      </c>
      <c r="E14" s="12">
        <f t="shared" si="8"/>
        <v>10606.8</v>
      </c>
      <c r="F14" s="13">
        <f t="shared" ref="F14" si="17">J14+N14+R14+V14+Z14+AD14+AH14+AL14+AP14</f>
        <v>0</v>
      </c>
      <c r="G14" s="13">
        <f t="shared" si="2"/>
        <v>10606.8</v>
      </c>
      <c r="H14" s="13">
        <f t="shared" si="7"/>
        <v>0</v>
      </c>
      <c r="I14" s="25">
        <f t="shared" si="3"/>
        <v>5031.2</v>
      </c>
      <c r="J14" s="26">
        <v>0</v>
      </c>
      <c r="K14" s="116">
        <f>2957.8+302.7+1420.4+350.3</f>
        <v>5031.2</v>
      </c>
      <c r="L14" s="26">
        <v>0</v>
      </c>
      <c r="M14" s="25">
        <f t="shared" si="9"/>
        <v>4112.5999999999995</v>
      </c>
      <c r="N14" s="26">
        <v>0</v>
      </c>
      <c r="O14" s="115">
        <f>3308.7+803.9</f>
        <v>4112.5999999999995</v>
      </c>
      <c r="P14" s="26">
        <v>0</v>
      </c>
      <c r="Q14" s="28">
        <f t="shared" si="10"/>
        <v>429</v>
      </c>
      <c r="R14" s="26">
        <v>0</v>
      </c>
      <c r="S14" s="27">
        <f>49.3+379.7</f>
        <v>429</v>
      </c>
      <c r="T14" s="26">
        <v>0</v>
      </c>
      <c r="U14" s="28">
        <f t="shared" si="11"/>
        <v>1034</v>
      </c>
      <c r="V14" s="26">
        <v>0</v>
      </c>
      <c r="W14" s="27">
        <f>677.2+356.8</f>
        <v>1034</v>
      </c>
      <c r="X14" s="26">
        <v>0</v>
      </c>
      <c r="Y14" s="28">
        <f t="shared" si="12"/>
        <v>0</v>
      </c>
      <c r="Z14" s="26">
        <v>0</v>
      </c>
      <c r="AA14" s="27">
        <v>0</v>
      </c>
      <c r="AB14" s="26">
        <v>0</v>
      </c>
      <c r="AC14" s="28">
        <f t="shared" si="13"/>
        <v>0</v>
      </c>
      <c r="AD14" s="26">
        <v>0</v>
      </c>
      <c r="AE14" s="27">
        <v>0</v>
      </c>
      <c r="AF14" s="26">
        <v>0</v>
      </c>
      <c r="AG14" s="28">
        <f t="shared" si="14"/>
        <v>0</v>
      </c>
      <c r="AH14" s="26">
        <v>0</v>
      </c>
      <c r="AI14" s="27">
        <v>0</v>
      </c>
      <c r="AJ14" s="26">
        <v>0</v>
      </c>
      <c r="AK14" s="28">
        <f t="shared" si="15"/>
        <v>0</v>
      </c>
      <c r="AL14" s="26">
        <v>0</v>
      </c>
      <c r="AM14" s="27">
        <v>0</v>
      </c>
      <c r="AN14" s="26">
        <v>0</v>
      </c>
      <c r="AO14" s="28">
        <f t="shared" si="16"/>
        <v>0</v>
      </c>
      <c r="AP14" s="26">
        <v>0</v>
      </c>
      <c r="AQ14" s="27">
        <v>0</v>
      </c>
      <c r="AR14" s="26">
        <v>0</v>
      </c>
    </row>
    <row r="15" spans="1:44" ht="47.25" outlineLevel="3" x14ac:dyDescent="0.25">
      <c r="A15" s="24" t="s">
        <v>259</v>
      </c>
      <c r="B15" s="2" t="s">
        <v>260</v>
      </c>
      <c r="C15" s="3" t="s">
        <v>60</v>
      </c>
      <c r="D15" s="3" t="s">
        <v>226</v>
      </c>
      <c r="E15" s="12">
        <f t="shared" si="8"/>
        <v>215</v>
      </c>
      <c r="F15" s="13">
        <f t="shared" ref="F15" si="18">J15+N15+R15+V15+Z15+AD15+AH15+AL15+AP15</f>
        <v>0</v>
      </c>
      <c r="G15" s="13">
        <f t="shared" si="2"/>
        <v>215</v>
      </c>
      <c r="H15" s="13">
        <f t="shared" si="7"/>
        <v>0</v>
      </c>
      <c r="I15" s="25">
        <f t="shared" si="3"/>
        <v>50</v>
      </c>
      <c r="J15" s="26">
        <v>0</v>
      </c>
      <c r="K15" s="105">
        <v>50</v>
      </c>
      <c r="L15" s="26">
        <v>0</v>
      </c>
      <c r="M15" s="25">
        <f t="shared" si="9"/>
        <v>100</v>
      </c>
      <c r="N15" s="26">
        <v>0</v>
      </c>
      <c r="O15" s="115">
        <v>100</v>
      </c>
      <c r="P15" s="26">
        <v>0</v>
      </c>
      <c r="Q15" s="28">
        <f t="shared" si="10"/>
        <v>65</v>
      </c>
      <c r="R15" s="26">
        <v>0</v>
      </c>
      <c r="S15" s="27">
        <f>35+30</f>
        <v>65</v>
      </c>
      <c r="T15" s="26">
        <v>0</v>
      </c>
      <c r="U15" s="28">
        <f t="shared" si="11"/>
        <v>0</v>
      </c>
      <c r="V15" s="26">
        <v>0</v>
      </c>
      <c r="W15" s="27">
        <v>0</v>
      </c>
      <c r="X15" s="26">
        <v>0</v>
      </c>
      <c r="Y15" s="28">
        <f t="shared" si="12"/>
        <v>0</v>
      </c>
      <c r="Z15" s="26">
        <v>0</v>
      </c>
      <c r="AA15" s="27">
        <v>0</v>
      </c>
      <c r="AB15" s="26">
        <v>0</v>
      </c>
      <c r="AC15" s="28">
        <f t="shared" si="13"/>
        <v>0</v>
      </c>
      <c r="AD15" s="26">
        <v>0</v>
      </c>
      <c r="AE15" s="27">
        <v>0</v>
      </c>
      <c r="AF15" s="26">
        <v>0</v>
      </c>
      <c r="AG15" s="28">
        <f t="shared" si="14"/>
        <v>0</v>
      </c>
      <c r="AH15" s="26">
        <v>0</v>
      </c>
      <c r="AI15" s="27">
        <v>0</v>
      </c>
      <c r="AJ15" s="26">
        <v>0</v>
      </c>
      <c r="AK15" s="28">
        <f t="shared" si="15"/>
        <v>0</v>
      </c>
      <c r="AL15" s="26">
        <v>0</v>
      </c>
      <c r="AM15" s="27">
        <v>0</v>
      </c>
      <c r="AN15" s="26">
        <v>0</v>
      </c>
      <c r="AO15" s="28">
        <f t="shared" si="16"/>
        <v>0</v>
      </c>
      <c r="AP15" s="26">
        <v>0</v>
      </c>
      <c r="AQ15" s="27">
        <v>0</v>
      </c>
      <c r="AR15" s="26">
        <v>0</v>
      </c>
    </row>
    <row r="16" spans="1:44" ht="63" outlineLevel="3" x14ac:dyDescent="0.25">
      <c r="A16" s="24" t="s">
        <v>315</v>
      </c>
      <c r="B16" s="2" t="s">
        <v>316</v>
      </c>
      <c r="C16" s="3" t="s">
        <v>60</v>
      </c>
      <c r="D16" s="4" t="s">
        <v>212</v>
      </c>
      <c r="E16" s="12">
        <f t="shared" si="8"/>
        <v>32</v>
      </c>
      <c r="F16" s="13">
        <f t="shared" ref="F16" si="19">J16+N16+R16+V16+Z16+AD16+AH16+AL16+AP16</f>
        <v>0</v>
      </c>
      <c r="G16" s="13">
        <f t="shared" si="2"/>
        <v>32</v>
      </c>
      <c r="H16" s="13">
        <f t="shared" si="7"/>
        <v>0</v>
      </c>
      <c r="I16" s="25">
        <f t="shared" si="3"/>
        <v>0</v>
      </c>
      <c r="J16" s="26">
        <v>0</v>
      </c>
      <c r="K16" s="26">
        <v>0</v>
      </c>
      <c r="L16" s="26">
        <v>0</v>
      </c>
      <c r="M16" s="25">
        <f t="shared" si="9"/>
        <v>32</v>
      </c>
      <c r="N16" s="26">
        <v>0</v>
      </c>
      <c r="O16" s="115">
        <v>32</v>
      </c>
      <c r="P16" s="26">
        <v>0</v>
      </c>
      <c r="Q16" s="28">
        <f t="shared" si="10"/>
        <v>0</v>
      </c>
      <c r="R16" s="26">
        <v>0</v>
      </c>
      <c r="S16" s="27">
        <v>0</v>
      </c>
      <c r="T16" s="26">
        <v>0</v>
      </c>
      <c r="U16" s="28">
        <f t="shared" si="11"/>
        <v>0</v>
      </c>
      <c r="V16" s="26">
        <v>0</v>
      </c>
      <c r="W16" s="27">
        <v>0</v>
      </c>
      <c r="X16" s="26">
        <v>0</v>
      </c>
      <c r="Y16" s="28">
        <f t="shared" si="12"/>
        <v>0</v>
      </c>
      <c r="Z16" s="26">
        <v>0</v>
      </c>
      <c r="AA16" s="27">
        <v>0</v>
      </c>
      <c r="AB16" s="26">
        <v>0</v>
      </c>
      <c r="AC16" s="28">
        <f t="shared" si="13"/>
        <v>0</v>
      </c>
      <c r="AD16" s="26">
        <v>0</v>
      </c>
      <c r="AE16" s="27">
        <v>0</v>
      </c>
      <c r="AF16" s="26">
        <v>0</v>
      </c>
      <c r="AG16" s="28">
        <f t="shared" si="14"/>
        <v>0</v>
      </c>
      <c r="AH16" s="26">
        <v>0</v>
      </c>
      <c r="AI16" s="27">
        <v>0</v>
      </c>
      <c r="AJ16" s="26">
        <v>0</v>
      </c>
      <c r="AK16" s="28">
        <f t="shared" si="15"/>
        <v>0</v>
      </c>
      <c r="AL16" s="26">
        <v>0</v>
      </c>
      <c r="AM16" s="27">
        <v>0</v>
      </c>
      <c r="AN16" s="26">
        <v>0</v>
      </c>
      <c r="AO16" s="28">
        <f t="shared" si="16"/>
        <v>0</v>
      </c>
      <c r="AP16" s="26">
        <v>0</v>
      </c>
      <c r="AQ16" s="27">
        <v>0</v>
      </c>
      <c r="AR16" s="26">
        <v>0</v>
      </c>
    </row>
    <row r="17" spans="1:44" ht="63" outlineLevel="3" x14ac:dyDescent="0.25">
      <c r="A17" s="24" t="s">
        <v>348</v>
      </c>
      <c r="B17" s="2" t="s">
        <v>349</v>
      </c>
      <c r="C17" s="3" t="s">
        <v>60</v>
      </c>
      <c r="D17" s="4" t="s">
        <v>212</v>
      </c>
      <c r="E17" s="12">
        <f t="shared" si="8"/>
        <v>100</v>
      </c>
      <c r="F17" s="13">
        <f t="shared" ref="F17" si="20">J17+N17+R17+V17+Z17+AD17+AH17+AL17+AP17</f>
        <v>0</v>
      </c>
      <c r="G17" s="13">
        <f t="shared" si="2"/>
        <v>100</v>
      </c>
      <c r="H17" s="13">
        <f t="shared" si="7"/>
        <v>0</v>
      </c>
      <c r="I17" s="25">
        <f t="shared" ref="I17" si="21">SUM(J17:L17)</f>
        <v>0</v>
      </c>
      <c r="J17" s="26">
        <v>0</v>
      </c>
      <c r="K17" s="26">
        <v>0</v>
      </c>
      <c r="L17" s="26">
        <v>0</v>
      </c>
      <c r="M17" s="25">
        <f t="shared" si="9"/>
        <v>0</v>
      </c>
      <c r="N17" s="26">
        <v>0</v>
      </c>
      <c r="O17" s="115">
        <v>0</v>
      </c>
      <c r="P17" s="26">
        <v>0</v>
      </c>
      <c r="Q17" s="28">
        <f t="shared" si="10"/>
        <v>100</v>
      </c>
      <c r="R17" s="26">
        <v>0</v>
      </c>
      <c r="S17" s="27">
        <v>100</v>
      </c>
      <c r="T17" s="26">
        <v>0</v>
      </c>
      <c r="U17" s="28">
        <f t="shared" si="11"/>
        <v>0</v>
      </c>
      <c r="V17" s="26">
        <v>0</v>
      </c>
      <c r="W17" s="27">
        <v>0</v>
      </c>
      <c r="X17" s="26">
        <v>0</v>
      </c>
      <c r="Y17" s="28">
        <f t="shared" si="12"/>
        <v>0</v>
      </c>
      <c r="Z17" s="26">
        <v>0</v>
      </c>
      <c r="AA17" s="27">
        <v>0</v>
      </c>
      <c r="AB17" s="26">
        <v>0</v>
      </c>
      <c r="AC17" s="28">
        <f t="shared" si="13"/>
        <v>0</v>
      </c>
      <c r="AD17" s="26">
        <v>0</v>
      </c>
      <c r="AE17" s="27">
        <v>0</v>
      </c>
      <c r="AF17" s="26">
        <v>0</v>
      </c>
      <c r="AG17" s="28">
        <f t="shared" si="14"/>
        <v>0</v>
      </c>
      <c r="AH17" s="26">
        <v>0</v>
      </c>
      <c r="AI17" s="27">
        <v>0</v>
      </c>
      <c r="AJ17" s="26">
        <v>0</v>
      </c>
      <c r="AK17" s="28">
        <f t="shared" si="15"/>
        <v>0</v>
      </c>
      <c r="AL17" s="26">
        <v>0</v>
      </c>
      <c r="AM17" s="27">
        <v>0</v>
      </c>
      <c r="AN17" s="26">
        <v>0</v>
      </c>
      <c r="AO17" s="28">
        <f t="shared" si="16"/>
        <v>0</v>
      </c>
      <c r="AP17" s="26">
        <v>0</v>
      </c>
      <c r="AQ17" s="27">
        <v>0</v>
      </c>
      <c r="AR17" s="26">
        <v>0</v>
      </c>
    </row>
    <row r="18" spans="1:44" ht="78.75" outlineLevel="3" x14ac:dyDescent="0.25">
      <c r="A18" s="24" t="s">
        <v>351</v>
      </c>
      <c r="B18" s="2" t="s">
        <v>352</v>
      </c>
      <c r="C18" s="3" t="s">
        <v>60</v>
      </c>
      <c r="D18" s="4" t="s">
        <v>212</v>
      </c>
      <c r="E18" s="12">
        <f t="shared" si="8"/>
        <v>65</v>
      </c>
      <c r="F18" s="13">
        <f t="shared" ref="F18" si="22">J18+N18+R18+V18+Z18+AD18+AH18+AL18+AP18</f>
        <v>0</v>
      </c>
      <c r="G18" s="13">
        <f t="shared" si="2"/>
        <v>65</v>
      </c>
      <c r="H18" s="13">
        <f t="shared" si="7"/>
        <v>0</v>
      </c>
      <c r="I18" s="25">
        <f t="shared" ref="I18" si="23">SUM(J18:L18)</f>
        <v>0</v>
      </c>
      <c r="J18" s="26">
        <v>0</v>
      </c>
      <c r="K18" s="26">
        <v>0</v>
      </c>
      <c r="L18" s="26">
        <v>0</v>
      </c>
      <c r="M18" s="25">
        <f t="shared" si="9"/>
        <v>0</v>
      </c>
      <c r="N18" s="26">
        <v>0</v>
      </c>
      <c r="O18" s="115">
        <v>0</v>
      </c>
      <c r="P18" s="26">
        <v>0</v>
      </c>
      <c r="Q18" s="28">
        <f t="shared" si="10"/>
        <v>65</v>
      </c>
      <c r="R18" s="26">
        <v>0</v>
      </c>
      <c r="S18" s="27">
        <v>65</v>
      </c>
      <c r="T18" s="26">
        <v>0</v>
      </c>
      <c r="U18" s="28">
        <f t="shared" si="11"/>
        <v>0</v>
      </c>
      <c r="V18" s="26">
        <v>0</v>
      </c>
      <c r="W18" s="27">
        <v>0</v>
      </c>
      <c r="X18" s="26">
        <v>0</v>
      </c>
      <c r="Y18" s="28">
        <f t="shared" si="12"/>
        <v>0</v>
      </c>
      <c r="Z18" s="26">
        <v>0</v>
      </c>
      <c r="AA18" s="27">
        <v>0</v>
      </c>
      <c r="AB18" s="26">
        <v>0</v>
      </c>
      <c r="AC18" s="28">
        <f t="shared" si="13"/>
        <v>0</v>
      </c>
      <c r="AD18" s="26">
        <v>0</v>
      </c>
      <c r="AE18" s="27">
        <v>0</v>
      </c>
      <c r="AF18" s="26">
        <v>0</v>
      </c>
      <c r="AG18" s="28">
        <f t="shared" si="14"/>
        <v>0</v>
      </c>
      <c r="AH18" s="26">
        <v>0</v>
      </c>
      <c r="AI18" s="27">
        <v>0</v>
      </c>
      <c r="AJ18" s="26">
        <v>0</v>
      </c>
      <c r="AK18" s="28">
        <f t="shared" si="15"/>
        <v>0</v>
      </c>
      <c r="AL18" s="26">
        <v>0</v>
      </c>
      <c r="AM18" s="27">
        <v>0</v>
      </c>
      <c r="AN18" s="26">
        <v>0</v>
      </c>
      <c r="AO18" s="28">
        <f t="shared" si="16"/>
        <v>0</v>
      </c>
      <c r="AP18" s="26">
        <v>0</v>
      </c>
      <c r="AQ18" s="27">
        <v>0</v>
      </c>
      <c r="AR18" s="26">
        <v>0</v>
      </c>
    </row>
    <row r="19" spans="1:44" ht="60" customHeight="1" outlineLevel="3" x14ac:dyDescent="0.25">
      <c r="A19" s="24" t="s">
        <v>379</v>
      </c>
      <c r="B19" s="2" t="s">
        <v>380</v>
      </c>
      <c r="C19" s="3" t="s">
        <v>60</v>
      </c>
      <c r="D19" s="4" t="s">
        <v>6</v>
      </c>
      <c r="E19" s="12">
        <f t="shared" ref="E19" si="24">SUM(F19:H19)</f>
        <v>2301</v>
      </c>
      <c r="F19" s="13">
        <f t="shared" ref="F19" si="25">J19+N19+R19+V19+Z19+AD19+AH19+AL19+AP19</f>
        <v>0</v>
      </c>
      <c r="G19" s="13">
        <f t="shared" si="2"/>
        <v>2301</v>
      </c>
      <c r="H19" s="13">
        <f t="shared" si="7"/>
        <v>0</v>
      </c>
      <c r="I19" s="25">
        <f t="shared" ref="I19" si="26">SUM(J19:L19)</f>
        <v>0</v>
      </c>
      <c r="J19" s="26">
        <v>0</v>
      </c>
      <c r="K19" s="26">
        <v>0</v>
      </c>
      <c r="L19" s="26">
        <v>0</v>
      </c>
      <c r="M19" s="25">
        <f t="shared" ref="M19" si="27">SUM(N19:P19)</f>
        <v>0</v>
      </c>
      <c r="N19" s="26">
        <v>0</v>
      </c>
      <c r="O19" s="115">
        <v>0</v>
      </c>
      <c r="P19" s="26">
        <v>0</v>
      </c>
      <c r="Q19" s="28">
        <f t="shared" ref="Q19" si="28">SUM(R19:T19)</f>
        <v>0</v>
      </c>
      <c r="R19" s="26">
        <v>0</v>
      </c>
      <c r="S19" s="27">
        <v>0</v>
      </c>
      <c r="T19" s="26">
        <v>0</v>
      </c>
      <c r="U19" s="28">
        <f t="shared" ref="U19" si="29">SUM(V19:X19)</f>
        <v>1581</v>
      </c>
      <c r="V19" s="26">
        <v>0</v>
      </c>
      <c r="W19" s="27">
        <v>1581</v>
      </c>
      <c r="X19" s="26">
        <v>0</v>
      </c>
      <c r="Y19" s="28">
        <f t="shared" ref="Y19" si="30">SUM(Z19:AB19)</f>
        <v>360</v>
      </c>
      <c r="Z19" s="26">
        <v>0</v>
      </c>
      <c r="AA19" s="27">
        <v>360</v>
      </c>
      <c r="AB19" s="26">
        <v>0</v>
      </c>
      <c r="AC19" s="28">
        <f t="shared" ref="AC19" si="31">SUM(AD19:AF19)</f>
        <v>360</v>
      </c>
      <c r="AD19" s="26">
        <v>0</v>
      </c>
      <c r="AE19" s="27">
        <v>360</v>
      </c>
      <c r="AF19" s="26">
        <v>0</v>
      </c>
      <c r="AG19" s="28">
        <f t="shared" ref="AG19" si="32">SUM(AH19:AJ19)</f>
        <v>0</v>
      </c>
      <c r="AH19" s="26">
        <v>0</v>
      </c>
      <c r="AI19" s="27">
        <v>0</v>
      </c>
      <c r="AJ19" s="26">
        <v>0</v>
      </c>
      <c r="AK19" s="28">
        <f t="shared" ref="AK19" si="33">SUM(AL19:AN19)</f>
        <v>0</v>
      </c>
      <c r="AL19" s="26">
        <v>0</v>
      </c>
      <c r="AM19" s="27">
        <v>0</v>
      </c>
      <c r="AN19" s="26">
        <v>0</v>
      </c>
      <c r="AO19" s="28">
        <f t="shared" ref="AO19" si="34">SUM(AP19:AR19)</f>
        <v>0</v>
      </c>
      <c r="AP19" s="26">
        <v>0</v>
      </c>
      <c r="AQ19" s="27">
        <v>0</v>
      </c>
      <c r="AR19" s="26">
        <v>0</v>
      </c>
    </row>
    <row r="20" spans="1:44" outlineLevel="3" x14ac:dyDescent="0.25">
      <c r="A20" s="22" t="s">
        <v>200</v>
      </c>
      <c r="B20" s="170" t="s">
        <v>199</v>
      </c>
      <c r="C20" s="170"/>
      <c r="D20" s="170"/>
      <c r="E20" s="25">
        <f>E21+E34+E35+E36+E37+E38+E39+E40+E41+E42+E43+E44+E45+E46+E47+E48+E49+E50+E51+E52+E53+E54+E55+E56+E57+E58+E59+E60</f>
        <v>29132.400000000005</v>
      </c>
      <c r="F20" s="25">
        <f t="shared" ref="F20:AR20" si="35">F21+F34+F35+F36+F37+F38+F39+F40+F41+F42+F43+F44+F45+F46+F47+F48+F49+F50+F51+F52+F53+F54+F55+F56+F57+F58+F59+F60</f>
        <v>0</v>
      </c>
      <c r="G20" s="25">
        <f t="shared" si="35"/>
        <v>29132.400000000005</v>
      </c>
      <c r="H20" s="25">
        <f t="shared" si="35"/>
        <v>0</v>
      </c>
      <c r="I20" s="25">
        <f t="shared" si="35"/>
        <v>11234.1</v>
      </c>
      <c r="J20" s="25">
        <f t="shared" si="35"/>
        <v>0</v>
      </c>
      <c r="K20" s="25">
        <f t="shared" si="35"/>
        <v>11234.1</v>
      </c>
      <c r="L20" s="25">
        <f t="shared" si="35"/>
        <v>0</v>
      </c>
      <c r="M20" s="25">
        <f t="shared" si="35"/>
        <v>4103.4999999999991</v>
      </c>
      <c r="N20" s="25">
        <f t="shared" si="35"/>
        <v>0</v>
      </c>
      <c r="O20" s="25">
        <f t="shared" si="35"/>
        <v>4103.4999999999991</v>
      </c>
      <c r="P20" s="25">
        <f t="shared" si="35"/>
        <v>0</v>
      </c>
      <c r="Q20" s="25">
        <f t="shared" si="35"/>
        <v>3580.0999999999995</v>
      </c>
      <c r="R20" s="25">
        <f t="shared" si="35"/>
        <v>0</v>
      </c>
      <c r="S20" s="25">
        <f t="shared" si="35"/>
        <v>3580.0999999999995</v>
      </c>
      <c r="T20" s="25">
        <f t="shared" si="35"/>
        <v>0</v>
      </c>
      <c r="U20" s="25">
        <f t="shared" si="35"/>
        <v>5377.5999999999995</v>
      </c>
      <c r="V20" s="25">
        <f t="shared" si="35"/>
        <v>0</v>
      </c>
      <c r="W20" s="25">
        <f t="shared" si="35"/>
        <v>5377.5999999999995</v>
      </c>
      <c r="X20" s="25">
        <f t="shared" si="35"/>
        <v>0</v>
      </c>
      <c r="Y20" s="25">
        <f t="shared" si="35"/>
        <v>937.5</v>
      </c>
      <c r="Z20" s="25">
        <f t="shared" si="35"/>
        <v>0</v>
      </c>
      <c r="AA20" s="25">
        <f t="shared" si="35"/>
        <v>937.5</v>
      </c>
      <c r="AB20" s="25">
        <f t="shared" si="35"/>
        <v>0</v>
      </c>
      <c r="AC20" s="25">
        <f t="shared" si="35"/>
        <v>974.9</v>
      </c>
      <c r="AD20" s="25">
        <f t="shared" si="35"/>
        <v>0</v>
      </c>
      <c r="AE20" s="25">
        <f t="shared" si="35"/>
        <v>974.9</v>
      </c>
      <c r="AF20" s="25">
        <f t="shared" si="35"/>
        <v>0</v>
      </c>
      <c r="AG20" s="25">
        <f t="shared" si="35"/>
        <v>974.9</v>
      </c>
      <c r="AH20" s="25">
        <f t="shared" si="35"/>
        <v>0</v>
      </c>
      <c r="AI20" s="25">
        <f t="shared" si="35"/>
        <v>974.9</v>
      </c>
      <c r="AJ20" s="25">
        <f t="shared" si="35"/>
        <v>0</v>
      </c>
      <c r="AK20" s="25">
        <f t="shared" si="35"/>
        <v>974.9</v>
      </c>
      <c r="AL20" s="25">
        <f t="shared" si="35"/>
        <v>0</v>
      </c>
      <c r="AM20" s="25">
        <f t="shared" si="35"/>
        <v>974.9</v>
      </c>
      <c r="AN20" s="25">
        <f t="shared" si="35"/>
        <v>0</v>
      </c>
      <c r="AO20" s="25">
        <f t="shared" si="35"/>
        <v>974.9</v>
      </c>
      <c r="AP20" s="25">
        <f t="shared" si="35"/>
        <v>0</v>
      </c>
      <c r="AQ20" s="25">
        <f t="shared" si="35"/>
        <v>974.9</v>
      </c>
      <c r="AR20" s="25">
        <f t="shared" si="35"/>
        <v>0</v>
      </c>
    </row>
    <row r="21" spans="1:44" ht="42" customHeight="1" outlineLevel="3" x14ac:dyDescent="0.25">
      <c r="A21" s="104" t="s">
        <v>43</v>
      </c>
      <c r="B21" s="171" t="s">
        <v>186</v>
      </c>
      <c r="C21" s="172"/>
      <c r="D21" s="173"/>
      <c r="E21" s="12">
        <f>SUM(E22:E33)</f>
        <v>8316.4000000000015</v>
      </c>
      <c r="F21" s="12">
        <f t="shared" ref="F21:AR21" si="36">SUM(F22:F33)</f>
        <v>0</v>
      </c>
      <c r="G21" s="12">
        <f t="shared" si="36"/>
        <v>8316.4000000000015</v>
      </c>
      <c r="H21" s="12">
        <f t="shared" si="36"/>
        <v>0</v>
      </c>
      <c r="I21" s="12">
        <f t="shared" si="36"/>
        <v>863.5999999999998</v>
      </c>
      <c r="J21" s="12">
        <f t="shared" si="36"/>
        <v>0</v>
      </c>
      <c r="K21" s="12">
        <f t="shared" si="36"/>
        <v>863.5999999999998</v>
      </c>
      <c r="L21" s="12">
        <f t="shared" si="36"/>
        <v>0</v>
      </c>
      <c r="M21" s="12">
        <f t="shared" si="36"/>
        <v>861.69999999999993</v>
      </c>
      <c r="N21" s="12">
        <f t="shared" si="36"/>
        <v>0</v>
      </c>
      <c r="O21" s="119">
        <f t="shared" si="36"/>
        <v>861.69999999999993</v>
      </c>
      <c r="P21" s="12">
        <f t="shared" si="36"/>
        <v>0</v>
      </c>
      <c r="Q21" s="12">
        <f t="shared" si="36"/>
        <v>852.59999999999991</v>
      </c>
      <c r="R21" s="12">
        <f t="shared" si="36"/>
        <v>0</v>
      </c>
      <c r="S21" s="119">
        <f t="shared" si="36"/>
        <v>852.59999999999991</v>
      </c>
      <c r="T21" s="12">
        <f t="shared" si="36"/>
        <v>0</v>
      </c>
      <c r="U21" s="12">
        <f t="shared" si="36"/>
        <v>901.4</v>
      </c>
      <c r="V21" s="12">
        <f t="shared" si="36"/>
        <v>0</v>
      </c>
      <c r="W21" s="119">
        <f t="shared" si="36"/>
        <v>901.4</v>
      </c>
      <c r="X21" s="12">
        <f t="shared" si="36"/>
        <v>0</v>
      </c>
      <c r="Y21" s="12">
        <f t="shared" si="36"/>
        <v>937.5</v>
      </c>
      <c r="Z21" s="12">
        <f t="shared" si="36"/>
        <v>0</v>
      </c>
      <c r="AA21" s="12">
        <f t="shared" si="36"/>
        <v>937.5</v>
      </c>
      <c r="AB21" s="12">
        <f t="shared" si="36"/>
        <v>0</v>
      </c>
      <c r="AC21" s="12">
        <f t="shared" si="36"/>
        <v>974.9</v>
      </c>
      <c r="AD21" s="12">
        <f t="shared" si="36"/>
        <v>0</v>
      </c>
      <c r="AE21" s="12">
        <f t="shared" si="36"/>
        <v>974.9</v>
      </c>
      <c r="AF21" s="12">
        <f t="shared" si="36"/>
        <v>0</v>
      </c>
      <c r="AG21" s="12">
        <f t="shared" si="36"/>
        <v>974.9</v>
      </c>
      <c r="AH21" s="12">
        <f t="shared" si="36"/>
        <v>0</v>
      </c>
      <c r="AI21" s="12">
        <f t="shared" si="36"/>
        <v>974.9</v>
      </c>
      <c r="AJ21" s="12">
        <f t="shared" si="36"/>
        <v>0</v>
      </c>
      <c r="AK21" s="12">
        <f t="shared" si="36"/>
        <v>974.9</v>
      </c>
      <c r="AL21" s="12">
        <f t="shared" si="36"/>
        <v>0</v>
      </c>
      <c r="AM21" s="12">
        <f t="shared" si="36"/>
        <v>974.9</v>
      </c>
      <c r="AN21" s="12">
        <f t="shared" si="36"/>
        <v>0</v>
      </c>
      <c r="AO21" s="12">
        <f t="shared" si="36"/>
        <v>974.9</v>
      </c>
      <c r="AP21" s="12">
        <f t="shared" si="36"/>
        <v>0</v>
      </c>
      <c r="AQ21" s="12">
        <f t="shared" si="36"/>
        <v>974.9</v>
      </c>
      <c r="AR21" s="12">
        <f t="shared" si="36"/>
        <v>0</v>
      </c>
    </row>
    <row r="22" spans="1:44" ht="42" customHeight="1" outlineLevel="3" x14ac:dyDescent="0.25">
      <c r="A22" s="24" t="s">
        <v>71</v>
      </c>
      <c r="B22" s="85" t="s">
        <v>223</v>
      </c>
      <c r="C22" s="4" t="s">
        <v>60</v>
      </c>
      <c r="D22" s="4" t="s">
        <v>212</v>
      </c>
      <c r="E22" s="12">
        <f t="shared" ref="E22:E28" si="37">SUM(F22:H22)</f>
        <v>308.10000000000002</v>
      </c>
      <c r="F22" s="13">
        <v>0</v>
      </c>
      <c r="G22" s="13">
        <f t="shared" ref="G22:G27" si="38">K22+O22+S22+W22+AA22+AE22+AI22+AM22+AQ22</f>
        <v>308.10000000000002</v>
      </c>
      <c r="H22" s="13">
        <v>0</v>
      </c>
      <c r="I22" s="25">
        <f t="shared" ref="I22:I31" si="39">K22</f>
        <v>34.5</v>
      </c>
      <c r="J22" s="26">
        <v>0</v>
      </c>
      <c r="K22" s="26">
        <f>33.1+1.4</f>
        <v>34.5</v>
      </c>
      <c r="L22" s="26">
        <v>0</v>
      </c>
      <c r="M22" s="25">
        <f t="shared" ref="M22:M31" si="40">O22</f>
        <v>34.5</v>
      </c>
      <c r="N22" s="107">
        <v>0</v>
      </c>
      <c r="O22" s="123">
        <v>34.5</v>
      </c>
      <c r="P22" s="108">
        <v>0</v>
      </c>
      <c r="Q22" s="25">
        <f t="shared" ref="Q22:Q31" si="41">S22</f>
        <v>19.5</v>
      </c>
      <c r="R22" s="107">
        <v>0</v>
      </c>
      <c r="S22" s="123">
        <f>34.5-15</f>
        <v>19.5</v>
      </c>
      <c r="T22" s="108">
        <v>0</v>
      </c>
      <c r="U22" s="25">
        <f t="shared" ref="U22:U31" si="42">W22</f>
        <v>34.5</v>
      </c>
      <c r="V22" s="107">
        <v>0</v>
      </c>
      <c r="W22" s="123">
        <v>34.5</v>
      </c>
      <c r="X22" s="108">
        <v>0</v>
      </c>
      <c r="Y22" s="25">
        <f t="shared" ref="Y22:Y31" si="43">AA22</f>
        <v>35.9</v>
      </c>
      <c r="Z22" s="26">
        <v>0</v>
      </c>
      <c r="AA22" s="123">
        <v>35.9</v>
      </c>
      <c r="AB22" s="26">
        <v>0</v>
      </c>
      <c r="AC22" s="25">
        <f t="shared" ref="AC22:AC31" si="44">AE22</f>
        <v>37.299999999999997</v>
      </c>
      <c r="AD22" s="26">
        <v>0</v>
      </c>
      <c r="AE22" s="123">
        <v>37.299999999999997</v>
      </c>
      <c r="AF22" s="26">
        <v>0</v>
      </c>
      <c r="AG22" s="25">
        <f t="shared" ref="AG22:AG31" si="45">AI22</f>
        <v>37.299999999999997</v>
      </c>
      <c r="AH22" s="26">
        <v>0</v>
      </c>
      <c r="AI22" s="123">
        <v>37.299999999999997</v>
      </c>
      <c r="AJ22" s="26">
        <v>0</v>
      </c>
      <c r="AK22" s="25">
        <f t="shared" ref="AK22:AK31" si="46">AM22</f>
        <v>37.299999999999997</v>
      </c>
      <c r="AL22" s="26">
        <v>0</v>
      </c>
      <c r="AM22" s="123">
        <v>37.299999999999997</v>
      </c>
      <c r="AN22" s="26">
        <v>0</v>
      </c>
      <c r="AO22" s="25">
        <f t="shared" ref="AO22:AO31" si="47">AQ22</f>
        <v>37.299999999999997</v>
      </c>
      <c r="AP22" s="26">
        <v>0</v>
      </c>
      <c r="AQ22" s="123">
        <v>37.299999999999997</v>
      </c>
      <c r="AR22" s="26">
        <v>0</v>
      </c>
    </row>
    <row r="23" spans="1:44" ht="42" customHeight="1" outlineLevel="3" x14ac:dyDescent="0.25">
      <c r="A23" s="30" t="s">
        <v>72</v>
      </c>
      <c r="B23" s="85" t="s">
        <v>207</v>
      </c>
      <c r="C23" s="4" t="s">
        <v>60</v>
      </c>
      <c r="D23" s="4" t="s">
        <v>212</v>
      </c>
      <c r="E23" s="12">
        <f t="shared" si="37"/>
        <v>1070.5999999999999</v>
      </c>
      <c r="F23" s="13">
        <v>0</v>
      </c>
      <c r="G23" s="13">
        <f t="shared" si="38"/>
        <v>1070.5999999999999</v>
      </c>
      <c r="H23" s="13">
        <v>0</v>
      </c>
      <c r="I23" s="25">
        <f t="shared" si="39"/>
        <v>116</v>
      </c>
      <c r="J23" s="26">
        <v>0</v>
      </c>
      <c r="K23" s="26">
        <f>111.2+4.8</f>
        <v>116</v>
      </c>
      <c r="L23" s="26">
        <v>0</v>
      </c>
      <c r="M23" s="25">
        <f t="shared" si="40"/>
        <v>114.1</v>
      </c>
      <c r="N23" s="107">
        <v>0</v>
      </c>
      <c r="O23" s="123">
        <v>114.1</v>
      </c>
      <c r="P23" s="108">
        <v>0</v>
      </c>
      <c r="Q23" s="25">
        <f t="shared" si="41"/>
        <v>114.1</v>
      </c>
      <c r="R23" s="107">
        <v>0</v>
      </c>
      <c r="S23" s="123">
        <v>114.1</v>
      </c>
      <c r="T23" s="108">
        <v>0</v>
      </c>
      <c r="U23" s="25">
        <f t="shared" si="42"/>
        <v>114.1</v>
      </c>
      <c r="V23" s="107">
        <v>0</v>
      </c>
      <c r="W23" s="123">
        <v>114.1</v>
      </c>
      <c r="X23" s="108">
        <v>0</v>
      </c>
      <c r="Y23" s="25">
        <f t="shared" si="43"/>
        <v>118.7</v>
      </c>
      <c r="Z23" s="26">
        <v>0</v>
      </c>
      <c r="AA23" s="123">
        <v>118.7</v>
      </c>
      <c r="AB23" s="26">
        <v>0</v>
      </c>
      <c r="AC23" s="25">
        <f t="shared" si="44"/>
        <v>123.4</v>
      </c>
      <c r="AD23" s="26">
        <v>0</v>
      </c>
      <c r="AE23" s="123">
        <v>123.4</v>
      </c>
      <c r="AF23" s="26">
        <v>0</v>
      </c>
      <c r="AG23" s="25">
        <f t="shared" si="45"/>
        <v>123.4</v>
      </c>
      <c r="AH23" s="26">
        <v>0</v>
      </c>
      <c r="AI23" s="123">
        <v>123.4</v>
      </c>
      <c r="AJ23" s="26">
        <v>0</v>
      </c>
      <c r="AK23" s="25">
        <f t="shared" si="46"/>
        <v>123.4</v>
      </c>
      <c r="AL23" s="26">
        <v>0</v>
      </c>
      <c r="AM23" s="123">
        <v>123.4</v>
      </c>
      <c r="AN23" s="26">
        <v>0</v>
      </c>
      <c r="AO23" s="25">
        <f t="shared" si="47"/>
        <v>123.4</v>
      </c>
      <c r="AP23" s="26">
        <v>0</v>
      </c>
      <c r="AQ23" s="123">
        <v>123.4</v>
      </c>
      <c r="AR23" s="26">
        <v>0</v>
      </c>
    </row>
    <row r="24" spans="1:44" ht="42" customHeight="1" outlineLevel="3" x14ac:dyDescent="0.25">
      <c r="A24" s="24" t="s">
        <v>74</v>
      </c>
      <c r="B24" s="85" t="s">
        <v>221</v>
      </c>
      <c r="C24" s="4" t="s">
        <v>60</v>
      </c>
      <c r="D24" s="4" t="s">
        <v>212</v>
      </c>
      <c r="E24" s="12">
        <f t="shared" si="37"/>
        <v>779.3</v>
      </c>
      <c r="F24" s="13">
        <v>0</v>
      </c>
      <c r="G24" s="13">
        <f t="shared" si="38"/>
        <v>779.3</v>
      </c>
      <c r="H24" s="13">
        <v>0</v>
      </c>
      <c r="I24" s="25">
        <f t="shared" si="39"/>
        <v>83.2</v>
      </c>
      <c r="J24" s="26">
        <v>0</v>
      </c>
      <c r="K24" s="26">
        <f>79.8+3.4</f>
        <v>83.2</v>
      </c>
      <c r="L24" s="26">
        <v>0</v>
      </c>
      <c r="M24" s="25">
        <f t="shared" si="40"/>
        <v>83.2</v>
      </c>
      <c r="N24" s="107">
        <v>0</v>
      </c>
      <c r="O24" s="123">
        <v>83.2</v>
      </c>
      <c r="P24" s="108">
        <v>0</v>
      </c>
      <c r="Q24" s="25">
        <f t="shared" si="41"/>
        <v>83.199999999999989</v>
      </c>
      <c r="R24" s="107">
        <v>0</v>
      </c>
      <c r="S24" s="123">
        <v>83.199999999999989</v>
      </c>
      <c r="T24" s="108">
        <v>0</v>
      </c>
      <c r="U24" s="25">
        <f t="shared" si="42"/>
        <v>83.2</v>
      </c>
      <c r="V24" s="107">
        <v>0</v>
      </c>
      <c r="W24" s="123">
        <v>83.2</v>
      </c>
      <c r="X24" s="108">
        <v>0</v>
      </c>
      <c r="Y24" s="25">
        <f t="shared" si="43"/>
        <v>86.5</v>
      </c>
      <c r="Z24" s="26">
        <v>0</v>
      </c>
      <c r="AA24" s="123">
        <v>86.5</v>
      </c>
      <c r="AB24" s="26">
        <v>0</v>
      </c>
      <c r="AC24" s="25">
        <f t="shared" si="44"/>
        <v>90</v>
      </c>
      <c r="AD24" s="26">
        <v>0</v>
      </c>
      <c r="AE24" s="123">
        <v>90</v>
      </c>
      <c r="AF24" s="26">
        <v>0</v>
      </c>
      <c r="AG24" s="25">
        <f t="shared" si="45"/>
        <v>90</v>
      </c>
      <c r="AH24" s="26">
        <v>0</v>
      </c>
      <c r="AI24" s="123">
        <v>90</v>
      </c>
      <c r="AJ24" s="26">
        <v>0</v>
      </c>
      <c r="AK24" s="25">
        <f t="shared" si="46"/>
        <v>90</v>
      </c>
      <c r="AL24" s="26">
        <v>0</v>
      </c>
      <c r="AM24" s="123">
        <v>90</v>
      </c>
      <c r="AN24" s="26">
        <v>0</v>
      </c>
      <c r="AO24" s="25">
        <f t="shared" si="47"/>
        <v>90</v>
      </c>
      <c r="AP24" s="26">
        <v>0</v>
      </c>
      <c r="AQ24" s="123">
        <v>90</v>
      </c>
      <c r="AR24" s="26">
        <v>0</v>
      </c>
    </row>
    <row r="25" spans="1:44" ht="42" customHeight="1" outlineLevel="3" x14ac:dyDescent="0.25">
      <c r="A25" s="24" t="s">
        <v>75</v>
      </c>
      <c r="B25" s="85" t="s">
        <v>209</v>
      </c>
      <c r="C25" s="4" t="s">
        <v>60</v>
      </c>
      <c r="D25" s="4" t="s">
        <v>212</v>
      </c>
      <c r="E25" s="12">
        <f t="shared" si="37"/>
        <v>770.80000000000007</v>
      </c>
      <c r="F25" s="13">
        <v>0</v>
      </c>
      <c r="G25" s="13">
        <f t="shared" si="38"/>
        <v>770.80000000000007</v>
      </c>
      <c r="H25" s="13">
        <v>0</v>
      </c>
      <c r="I25" s="25">
        <f t="shared" si="39"/>
        <v>82.300000000000011</v>
      </c>
      <c r="J25" s="26">
        <v>0</v>
      </c>
      <c r="K25" s="26">
        <f>78.9+3.4</f>
        <v>82.300000000000011</v>
      </c>
      <c r="L25" s="26">
        <v>0</v>
      </c>
      <c r="M25" s="25">
        <f t="shared" si="40"/>
        <v>82.3</v>
      </c>
      <c r="N25" s="107">
        <v>0</v>
      </c>
      <c r="O25" s="123">
        <v>82.3</v>
      </c>
      <c r="P25" s="108">
        <v>0</v>
      </c>
      <c r="Q25" s="25">
        <f t="shared" si="41"/>
        <v>82.3</v>
      </c>
      <c r="R25" s="107">
        <v>0</v>
      </c>
      <c r="S25" s="123">
        <v>82.3</v>
      </c>
      <c r="T25" s="108">
        <v>0</v>
      </c>
      <c r="U25" s="25">
        <f t="shared" si="42"/>
        <v>82.3</v>
      </c>
      <c r="V25" s="107">
        <v>0</v>
      </c>
      <c r="W25" s="123">
        <v>82.3</v>
      </c>
      <c r="X25" s="108">
        <v>0</v>
      </c>
      <c r="Y25" s="25">
        <f t="shared" si="43"/>
        <v>85.6</v>
      </c>
      <c r="Z25" s="26">
        <v>0</v>
      </c>
      <c r="AA25" s="123">
        <v>85.6</v>
      </c>
      <c r="AB25" s="26">
        <v>0</v>
      </c>
      <c r="AC25" s="25">
        <f t="shared" si="44"/>
        <v>89</v>
      </c>
      <c r="AD25" s="26">
        <v>0</v>
      </c>
      <c r="AE25" s="123">
        <v>89</v>
      </c>
      <c r="AF25" s="26">
        <v>0</v>
      </c>
      <c r="AG25" s="25">
        <f t="shared" si="45"/>
        <v>89</v>
      </c>
      <c r="AH25" s="26">
        <v>0</v>
      </c>
      <c r="AI25" s="123">
        <v>89</v>
      </c>
      <c r="AJ25" s="26">
        <v>0</v>
      </c>
      <c r="AK25" s="25">
        <f t="shared" si="46"/>
        <v>89</v>
      </c>
      <c r="AL25" s="26">
        <v>0</v>
      </c>
      <c r="AM25" s="123">
        <v>89</v>
      </c>
      <c r="AN25" s="26">
        <v>0</v>
      </c>
      <c r="AO25" s="25">
        <f t="shared" si="47"/>
        <v>89</v>
      </c>
      <c r="AP25" s="26">
        <v>0</v>
      </c>
      <c r="AQ25" s="123">
        <v>89</v>
      </c>
      <c r="AR25" s="26">
        <v>0</v>
      </c>
    </row>
    <row r="26" spans="1:44" ht="42" customHeight="1" outlineLevel="3" x14ac:dyDescent="0.25">
      <c r="A26" s="24" t="s">
        <v>76</v>
      </c>
      <c r="B26" s="85" t="s">
        <v>208</v>
      </c>
      <c r="C26" s="4" t="s">
        <v>60</v>
      </c>
      <c r="D26" s="4" t="s">
        <v>212</v>
      </c>
      <c r="E26" s="12">
        <f t="shared" si="37"/>
        <v>768.30000000000007</v>
      </c>
      <c r="F26" s="13">
        <v>0</v>
      </c>
      <c r="G26" s="13">
        <f t="shared" si="38"/>
        <v>768.30000000000007</v>
      </c>
      <c r="H26" s="13">
        <v>0</v>
      </c>
      <c r="I26" s="25">
        <f t="shared" si="39"/>
        <v>90.600000000000009</v>
      </c>
      <c r="J26" s="26">
        <v>0</v>
      </c>
      <c r="K26" s="26">
        <f>86.9+3.7</f>
        <v>90.600000000000009</v>
      </c>
      <c r="L26" s="26">
        <v>0</v>
      </c>
      <c r="M26" s="25">
        <f t="shared" si="40"/>
        <v>90.6</v>
      </c>
      <c r="N26" s="107">
        <v>0</v>
      </c>
      <c r="O26" s="123">
        <v>90.6</v>
      </c>
      <c r="P26" s="108">
        <v>0</v>
      </c>
      <c r="Q26" s="25">
        <f t="shared" si="41"/>
        <v>79.699999999999989</v>
      </c>
      <c r="R26" s="107">
        <v>0</v>
      </c>
      <c r="S26" s="123">
        <f>90.6-10.9</f>
        <v>79.699999999999989</v>
      </c>
      <c r="T26" s="108">
        <v>0</v>
      </c>
      <c r="U26" s="25">
        <f t="shared" si="42"/>
        <v>79.7</v>
      </c>
      <c r="V26" s="107">
        <v>0</v>
      </c>
      <c r="W26" s="123">
        <v>79.7</v>
      </c>
      <c r="X26" s="108">
        <v>0</v>
      </c>
      <c r="Y26" s="25">
        <f t="shared" si="43"/>
        <v>82.9</v>
      </c>
      <c r="Z26" s="26">
        <v>0</v>
      </c>
      <c r="AA26" s="123">
        <v>82.9</v>
      </c>
      <c r="AB26" s="26">
        <v>0</v>
      </c>
      <c r="AC26" s="25">
        <f t="shared" si="44"/>
        <v>86.2</v>
      </c>
      <c r="AD26" s="26">
        <v>0</v>
      </c>
      <c r="AE26" s="123">
        <v>86.2</v>
      </c>
      <c r="AF26" s="26">
        <v>0</v>
      </c>
      <c r="AG26" s="25">
        <f t="shared" si="45"/>
        <v>86.2</v>
      </c>
      <c r="AH26" s="26">
        <v>0</v>
      </c>
      <c r="AI26" s="123">
        <v>86.2</v>
      </c>
      <c r="AJ26" s="26">
        <v>0</v>
      </c>
      <c r="AK26" s="25">
        <f t="shared" si="46"/>
        <v>86.2</v>
      </c>
      <c r="AL26" s="26">
        <v>0</v>
      </c>
      <c r="AM26" s="123">
        <v>86.2</v>
      </c>
      <c r="AN26" s="26">
        <v>0</v>
      </c>
      <c r="AO26" s="25">
        <f t="shared" si="47"/>
        <v>86.2</v>
      </c>
      <c r="AP26" s="26">
        <v>0</v>
      </c>
      <c r="AQ26" s="123">
        <v>86.2</v>
      </c>
      <c r="AR26" s="26">
        <v>0</v>
      </c>
    </row>
    <row r="27" spans="1:44" ht="42" customHeight="1" outlineLevel="3" x14ac:dyDescent="0.25">
      <c r="A27" s="24" t="s">
        <v>174</v>
      </c>
      <c r="B27" s="85" t="s">
        <v>210</v>
      </c>
      <c r="C27" s="4" t="s">
        <v>60</v>
      </c>
      <c r="D27" s="4" t="s">
        <v>212</v>
      </c>
      <c r="E27" s="12">
        <f t="shared" si="37"/>
        <v>578.20000000000005</v>
      </c>
      <c r="F27" s="13">
        <v>0</v>
      </c>
      <c r="G27" s="13">
        <f t="shared" si="38"/>
        <v>578.20000000000005</v>
      </c>
      <c r="H27" s="13">
        <v>0</v>
      </c>
      <c r="I27" s="25">
        <f t="shared" si="39"/>
        <v>61.7</v>
      </c>
      <c r="J27" s="26">
        <v>0</v>
      </c>
      <c r="K27" s="26">
        <f>59.2+2.5</f>
        <v>61.7</v>
      </c>
      <c r="L27" s="26">
        <v>0</v>
      </c>
      <c r="M27" s="25">
        <f t="shared" si="40"/>
        <v>61.7</v>
      </c>
      <c r="N27" s="107">
        <v>0</v>
      </c>
      <c r="O27" s="123">
        <v>61.7</v>
      </c>
      <c r="P27" s="108">
        <v>0</v>
      </c>
      <c r="Q27" s="25">
        <f t="shared" si="41"/>
        <v>61.7</v>
      </c>
      <c r="R27" s="107">
        <v>0</v>
      </c>
      <c r="S27" s="123">
        <v>61.7</v>
      </c>
      <c r="T27" s="108">
        <v>0</v>
      </c>
      <c r="U27" s="25">
        <f t="shared" si="42"/>
        <v>61.7</v>
      </c>
      <c r="V27" s="107">
        <v>0</v>
      </c>
      <c r="W27" s="123">
        <v>61.7</v>
      </c>
      <c r="X27" s="108">
        <v>0</v>
      </c>
      <c r="Y27" s="25">
        <f t="shared" si="43"/>
        <v>64.2</v>
      </c>
      <c r="Z27" s="26">
        <v>0</v>
      </c>
      <c r="AA27" s="123">
        <v>64.2</v>
      </c>
      <c r="AB27" s="26">
        <v>0</v>
      </c>
      <c r="AC27" s="25">
        <f t="shared" si="44"/>
        <v>66.8</v>
      </c>
      <c r="AD27" s="26">
        <v>0</v>
      </c>
      <c r="AE27" s="123">
        <v>66.8</v>
      </c>
      <c r="AF27" s="26">
        <v>0</v>
      </c>
      <c r="AG27" s="25">
        <f t="shared" si="45"/>
        <v>66.8</v>
      </c>
      <c r="AH27" s="26">
        <v>0</v>
      </c>
      <c r="AI27" s="123">
        <v>66.8</v>
      </c>
      <c r="AJ27" s="26">
        <v>0</v>
      </c>
      <c r="AK27" s="25">
        <f t="shared" si="46"/>
        <v>66.8</v>
      </c>
      <c r="AL27" s="26">
        <v>0</v>
      </c>
      <c r="AM27" s="123">
        <v>66.8</v>
      </c>
      <c r="AN27" s="26">
        <v>0</v>
      </c>
      <c r="AO27" s="25">
        <f t="shared" si="47"/>
        <v>66.8</v>
      </c>
      <c r="AP27" s="26">
        <v>0</v>
      </c>
      <c r="AQ27" s="123">
        <v>66.8</v>
      </c>
      <c r="AR27" s="26">
        <v>0</v>
      </c>
    </row>
    <row r="28" spans="1:44" ht="47.25" customHeight="1" outlineLevel="3" x14ac:dyDescent="0.25">
      <c r="A28" s="24" t="s">
        <v>187</v>
      </c>
      <c r="B28" s="85" t="s">
        <v>205</v>
      </c>
      <c r="C28" s="4" t="s">
        <v>60</v>
      </c>
      <c r="D28" s="4" t="s">
        <v>212</v>
      </c>
      <c r="E28" s="12">
        <f t="shared" si="37"/>
        <v>1835.0999999999997</v>
      </c>
      <c r="F28" s="13">
        <v>0</v>
      </c>
      <c r="G28" s="13">
        <f t="shared" ref="G28:G33" si="48">K28+O28+S28+W28+AA28+AE28+AI28+AM28+AQ28</f>
        <v>1835.0999999999997</v>
      </c>
      <c r="H28" s="13">
        <v>0</v>
      </c>
      <c r="I28" s="25">
        <f t="shared" si="39"/>
        <v>198</v>
      </c>
      <c r="J28" s="26">
        <v>0</v>
      </c>
      <c r="K28" s="26">
        <f>189.9+8.1</f>
        <v>198</v>
      </c>
      <c r="L28" s="26">
        <v>0</v>
      </c>
      <c r="M28" s="25">
        <f t="shared" si="40"/>
        <v>198</v>
      </c>
      <c r="N28" s="107">
        <v>0</v>
      </c>
      <c r="O28" s="123">
        <v>198</v>
      </c>
      <c r="P28" s="108">
        <v>0</v>
      </c>
      <c r="Q28" s="25">
        <f t="shared" si="41"/>
        <v>178.8</v>
      </c>
      <c r="R28" s="107">
        <v>0</v>
      </c>
      <c r="S28" s="123">
        <f>198-19.2</f>
        <v>178.8</v>
      </c>
      <c r="T28" s="108">
        <v>0</v>
      </c>
      <c r="U28" s="25">
        <f t="shared" si="42"/>
        <v>198</v>
      </c>
      <c r="V28" s="107">
        <v>0</v>
      </c>
      <c r="W28" s="123">
        <v>198</v>
      </c>
      <c r="X28" s="108">
        <v>0</v>
      </c>
      <c r="Y28" s="25">
        <f t="shared" si="43"/>
        <v>205.9</v>
      </c>
      <c r="Z28" s="26">
        <v>0</v>
      </c>
      <c r="AA28" s="123">
        <v>205.9</v>
      </c>
      <c r="AB28" s="26">
        <v>0</v>
      </c>
      <c r="AC28" s="25">
        <f t="shared" si="44"/>
        <v>214.1</v>
      </c>
      <c r="AD28" s="26">
        <v>0</v>
      </c>
      <c r="AE28" s="123">
        <v>214.1</v>
      </c>
      <c r="AF28" s="26">
        <v>0</v>
      </c>
      <c r="AG28" s="25">
        <f t="shared" si="45"/>
        <v>214.1</v>
      </c>
      <c r="AH28" s="26">
        <v>0</v>
      </c>
      <c r="AI28" s="123">
        <v>214.1</v>
      </c>
      <c r="AJ28" s="26">
        <v>0</v>
      </c>
      <c r="AK28" s="25">
        <f t="shared" si="46"/>
        <v>214.1</v>
      </c>
      <c r="AL28" s="26">
        <v>0</v>
      </c>
      <c r="AM28" s="123">
        <v>214.1</v>
      </c>
      <c r="AN28" s="26">
        <v>0</v>
      </c>
      <c r="AO28" s="25">
        <f t="shared" si="47"/>
        <v>214.1</v>
      </c>
      <c r="AP28" s="26">
        <v>0</v>
      </c>
      <c r="AQ28" s="123">
        <v>214.1</v>
      </c>
      <c r="AR28" s="26">
        <v>0</v>
      </c>
    </row>
    <row r="29" spans="1:44" ht="42" customHeight="1" outlineLevel="3" x14ac:dyDescent="0.25">
      <c r="A29" s="24" t="s">
        <v>201</v>
      </c>
      <c r="B29" s="85" t="s">
        <v>224</v>
      </c>
      <c r="C29" s="4" t="s">
        <v>60</v>
      </c>
      <c r="D29" s="4" t="s">
        <v>212</v>
      </c>
      <c r="E29" s="12">
        <f>SUM(F29:H29)</f>
        <v>134.99999999999997</v>
      </c>
      <c r="F29" s="13">
        <v>0</v>
      </c>
      <c r="G29" s="13">
        <f>K29+O29+S29+W29+AA29+AE29+AI29+AM29+AQ29</f>
        <v>134.99999999999997</v>
      </c>
      <c r="H29" s="13">
        <v>0</v>
      </c>
      <c r="I29" s="25">
        <f t="shared" si="39"/>
        <v>14.4</v>
      </c>
      <c r="J29" s="26">
        <v>0</v>
      </c>
      <c r="K29" s="26">
        <f>13.8+0.6</f>
        <v>14.4</v>
      </c>
      <c r="L29" s="26">
        <v>0</v>
      </c>
      <c r="M29" s="25">
        <f t="shared" si="40"/>
        <v>14.4</v>
      </c>
      <c r="N29" s="107">
        <v>0</v>
      </c>
      <c r="O29" s="123">
        <v>14.4</v>
      </c>
      <c r="P29" s="108">
        <v>0</v>
      </c>
      <c r="Q29" s="25">
        <f t="shared" si="41"/>
        <v>14.4</v>
      </c>
      <c r="R29" s="107">
        <v>0</v>
      </c>
      <c r="S29" s="123">
        <v>14.4</v>
      </c>
      <c r="T29" s="108">
        <v>0</v>
      </c>
      <c r="U29" s="25">
        <f t="shared" si="42"/>
        <v>14.4</v>
      </c>
      <c r="V29" s="107">
        <v>0</v>
      </c>
      <c r="W29" s="123">
        <v>14.4</v>
      </c>
      <c r="X29" s="108">
        <v>0</v>
      </c>
      <c r="Y29" s="25">
        <f t="shared" si="43"/>
        <v>15</v>
      </c>
      <c r="Z29" s="26">
        <v>0</v>
      </c>
      <c r="AA29" s="123">
        <v>15</v>
      </c>
      <c r="AB29" s="26">
        <v>0</v>
      </c>
      <c r="AC29" s="25">
        <f t="shared" si="44"/>
        <v>15.6</v>
      </c>
      <c r="AD29" s="26">
        <v>0</v>
      </c>
      <c r="AE29" s="123">
        <v>15.6</v>
      </c>
      <c r="AF29" s="26">
        <v>0</v>
      </c>
      <c r="AG29" s="25">
        <f t="shared" si="45"/>
        <v>15.6</v>
      </c>
      <c r="AH29" s="26">
        <v>0</v>
      </c>
      <c r="AI29" s="123">
        <v>15.6</v>
      </c>
      <c r="AJ29" s="26">
        <v>0</v>
      </c>
      <c r="AK29" s="25">
        <f t="shared" si="46"/>
        <v>15.6</v>
      </c>
      <c r="AL29" s="26">
        <v>0</v>
      </c>
      <c r="AM29" s="123">
        <v>15.6</v>
      </c>
      <c r="AN29" s="26">
        <v>0</v>
      </c>
      <c r="AO29" s="25">
        <f t="shared" si="47"/>
        <v>15.6</v>
      </c>
      <c r="AP29" s="26">
        <v>0</v>
      </c>
      <c r="AQ29" s="123">
        <v>15.6</v>
      </c>
      <c r="AR29" s="26">
        <v>0</v>
      </c>
    </row>
    <row r="30" spans="1:44" ht="42" customHeight="1" outlineLevel="3" x14ac:dyDescent="0.25">
      <c r="A30" s="24" t="s">
        <v>202</v>
      </c>
      <c r="B30" s="85" t="s">
        <v>220</v>
      </c>
      <c r="C30" s="4" t="s">
        <v>60</v>
      </c>
      <c r="D30" s="4" t="s">
        <v>212</v>
      </c>
      <c r="E30" s="12">
        <f>SUM(F30:H30)</f>
        <v>866.3</v>
      </c>
      <c r="F30" s="13">
        <v>0</v>
      </c>
      <c r="G30" s="13">
        <f>K30+O30+S30+W30+AA30+AE30+AI30+AM30+AQ30</f>
        <v>866.3</v>
      </c>
      <c r="H30" s="13">
        <v>0</v>
      </c>
      <c r="I30" s="25">
        <f t="shared" si="39"/>
        <v>75.8</v>
      </c>
      <c r="J30" s="26">
        <v>0</v>
      </c>
      <c r="K30" s="26">
        <f>72.6+3.2</f>
        <v>75.8</v>
      </c>
      <c r="L30" s="26">
        <v>0</v>
      </c>
      <c r="M30" s="25">
        <f t="shared" si="40"/>
        <v>75.8</v>
      </c>
      <c r="N30" s="107">
        <v>0</v>
      </c>
      <c r="O30" s="123">
        <v>75.8</v>
      </c>
      <c r="P30" s="108">
        <v>0</v>
      </c>
      <c r="Q30" s="25">
        <f t="shared" si="41"/>
        <v>84.899999999999991</v>
      </c>
      <c r="R30" s="107">
        <v>0</v>
      </c>
      <c r="S30" s="123">
        <v>84.899999999999991</v>
      </c>
      <c r="T30" s="108">
        <v>0</v>
      </c>
      <c r="U30" s="25">
        <f t="shared" si="42"/>
        <v>98.9</v>
      </c>
      <c r="V30" s="107">
        <v>0</v>
      </c>
      <c r="W30" s="123">
        <v>98.9</v>
      </c>
      <c r="X30" s="108">
        <v>0</v>
      </c>
      <c r="Y30" s="25">
        <f t="shared" si="43"/>
        <v>102.9</v>
      </c>
      <c r="Z30" s="26">
        <v>0</v>
      </c>
      <c r="AA30" s="123">
        <v>102.9</v>
      </c>
      <c r="AB30" s="26">
        <v>0</v>
      </c>
      <c r="AC30" s="25">
        <f t="shared" si="44"/>
        <v>107</v>
      </c>
      <c r="AD30" s="26">
        <v>0</v>
      </c>
      <c r="AE30" s="123">
        <v>107</v>
      </c>
      <c r="AF30" s="26">
        <v>0</v>
      </c>
      <c r="AG30" s="25">
        <f t="shared" si="45"/>
        <v>107</v>
      </c>
      <c r="AH30" s="26">
        <v>0</v>
      </c>
      <c r="AI30" s="123">
        <v>107</v>
      </c>
      <c r="AJ30" s="26">
        <v>0</v>
      </c>
      <c r="AK30" s="25">
        <f t="shared" si="46"/>
        <v>107</v>
      </c>
      <c r="AL30" s="26">
        <v>0</v>
      </c>
      <c r="AM30" s="123">
        <v>107</v>
      </c>
      <c r="AN30" s="26">
        <v>0</v>
      </c>
      <c r="AO30" s="25">
        <f t="shared" si="47"/>
        <v>107</v>
      </c>
      <c r="AP30" s="26">
        <v>0</v>
      </c>
      <c r="AQ30" s="123">
        <v>107</v>
      </c>
      <c r="AR30" s="26">
        <v>0</v>
      </c>
    </row>
    <row r="31" spans="1:44" ht="42" customHeight="1" outlineLevel="3" x14ac:dyDescent="0.25">
      <c r="A31" s="24" t="s">
        <v>203</v>
      </c>
      <c r="B31" s="85" t="s">
        <v>219</v>
      </c>
      <c r="C31" s="4" t="s">
        <v>60</v>
      </c>
      <c r="D31" s="4" t="s">
        <v>212</v>
      </c>
      <c r="E31" s="12">
        <f>SUM(F31:H31)</f>
        <v>490.10000000000008</v>
      </c>
      <c r="F31" s="13">
        <v>0</v>
      </c>
      <c r="G31" s="13">
        <f>K31+O31+S31+W31+AA31+AE31+AI31+AM31+AQ31</f>
        <v>490.10000000000008</v>
      </c>
      <c r="H31" s="13">
        <v>0</v>
      </c>
      <c r="I31" s="25">
        <f t="shared" si="39"/>
        <v>39.300000000000004</v>
      </c>
      <c r="J31" s="26">
        <v>0</v>
      </c>
      <c r="K31" s="26">
        <f>37.6+1.7</f>
        <v>39.300000000000004</v>
      </c>
      <c r="L31" s="26">
        <v>0</v>
      </c>
      <c r="M31" s="25">
        <f t="shared" si="40"/>
        <v>39.299999999999997</v>
      </c>
      <c r="N31" s="107">
        <v>0</v>
      </c>
      <c r="O31" s="123">
        <v>39.299999999999997</v>
      </c>
      <c r="P31" s="108">
        <v>0</v>
      </c>
      <c r="Q31" s="25">
        <f t="shared" si="41"/>
        <v>54.7</v>
      </c>
      <c r="R31" s="107">
        <v>0</v>
      </c>
      <c r="S31" s="123">
        <f>105.4-50.7</f>
        <v>54.7</v>
      </c>
      <c r="T31" s="108">
        <v>0</v>
      </c>
      <c r="U31" s="25">
        <f t="shared" si="42"/>
        <v>56.1</v>
      </c>
      <c r="V31" s="107">
        <v>0</v>
      </c>
      <c r="W31" s="123">
        <v>56.1</v>
      </c>
      <c r="X31" s="108">
        <v>0</v>
      </c>
      <c r="Y31" s="25">
        <f t="shared" si="43"/>
        <v>58.3</v>
      </c>
      <c r="Z31" s="26">
        <v>0</v>
      </c>
      <c r="AA31" s="123">
        <v>58.3</v>
      </c>
      <c r="AB31" s="26">
        <v>0</v>
      </c>
      <c r="AC31" s="25">
        <f t="shared" si="44"/>
        <v>60.6</v>
      </c>
      <c r="AD31" s="26">
        <v>0</v>
      </c>
      <c r="AE31" s="123">
        <v>60.6</v>
      </c>
      <c r="AF31" s="26">
        <v>0</v>
      </c>
      <c r="AG31" s="25">
        <f t="shared" si="45"/>
        <v>60.6</v>
      </c>
      <c r="AH31" s="26">
        <v>0</v>
      </c>
      <c r="AI31" s="123">
        <v>60.6</v>
      </c>
      <c r="AJ31" s="26">
        <v>0</v>
      </c>
      <c r="AK31" s="25">
        <f t="shared" si="46"/>
        <v>60.6</v>
      </c>
      <c r="AL31" s="26">
        <v>0</v>
      </c>
      <c r="AM31" s="123">
        <v>60.6</v>
      </c>
      <c r="AN31" s="26">
        <v>0</v>
      </c>
      <c r="AO31" s="25">
        <f t="shared" si="47"/>
        <v>60.6</v>
      </c>
      <c r="AP31" s="26">
        <v>0</v>
      </c>
      <c r="AQ31" s="123">
        <v>60.6</v>
      </c>
      <c r="AR31" s="26">
        <v>0</v>
      </c>
    </row>
    <row r="32" spans="1:44" ht="42" customHeight="1" outlineLevel="3" x14ac:dyDescent="0.25">
      <c r="A32" s="24" t="s">
        <v>204</v>
      </c>
      <c r="B32" s="85" t="s">
        <v>206</v>
      </c>
      <c r="C32" s="4" t="s">
        <v>60</v>
      </c>
      <c r="D32" s="4" t="s">
        <v>212</v>
      </c>
      <c r="E32" s="12">
        <f t="shared" ref="E32:E33" si="49">SUM(F32:H32)</f>
        <v>499.1</v>
      </c>
      <c r="F32" s="13">
        <v>0</v>
      </c>
      <c r="G32" s="13">
        <f t="shared" si="48"/>
        <v>499.1</v>
      </c>
      <c r="H32" s="13">
        <v>0</v>
      </c>
      <c r="I32" s="25">
        <f t="shared" ref="I32:I33" si="50">K32</f>
        <v>44.8</v>
      </c>
      <c r="J32" s="26">
        <v>0</v>
      </c>
      <c r="K32" s="26">
        <f>43+1.8</f>
        <v>44.8</v>
      </c>
      <c r="L32" s="26">
        <v>0</v>
      </c>
      <c r="M32" s="25">
        <f t="shared" ref="M32:M33" si="51">O32</f>
        <v>44.8</v>
      </c>
      <c r="N32" s="107">
        <v>0</v>
      </c>
      <c r="O32" s="123">
        <v>44.8</v>
      </c>
      <c r="P32" s="108">
        <v>0</v>
      </c>
      <c r="Q32" s="25">
        <f t="shared" ref="Q32:Q33" si="52">S32</f>
        <v>56.300000000000004</v>
      </c>
      <c r="R32" s="107">
        <v>0</v>
      </c>
      <c r="S32" s="123">
        <v>56.300000000000004</v>
      </c>
      <c r="T32" s="108">
        <v>0</v>
      </c>
      <c r="U32" s="25">
        <f t="shared" ref="U32:U33" si="53">W32</f>
        <v>55.5</v>
      </c>
      <c r="V32" s="107">
        <v>0</v>
      </c>
      <c r="W32" s="123">
        <v>55.5</v>
      </c>
      <c r="X32" s="108">
        <v>0</v>
      </c>
      <c r="Y32" s="25">
        <f t="shared" ref="Y32:Y33" si="54">AA32</f>
        <v>57.7</v>
      </c>
      <c r="Z32" s="26">
        <v>0</v>
      </c>
      <c r="AA32" s="123">
        <v>57.7</v>
      </c>
      <c r="AB32" s="26">
        <v>0</v>
      </c>
      <c r="AC32" s="25">
        <f t="shared" ref="AC32:AC33" si="55">AE32</f>
        <v>60</v>
      </c>
      <c r="AD32" s="26">
        <v>0</v>
      </c>
      <c r="AE32" s="123">
        <v>60</v>
      </c>
      <c r="AF32" s="26">
        <v>0</v>
      </c>
      <c r="AG32" s="25">
        <f t="shared" ref="AG32:AG33" si="56">AI32</f>
        <v>60</v>
      </c>
      <c r="AH32" s="26">
        <v>0</v>
      </c>
      <c r="AI32" s="123">
        <v>60</v>
      </c>
      <c r="AJ32" s="26">
        <v>0</v>
      </c>
      <c r="AK32" s="25">
        <f t="shared" ref="AK32:AK33" si="57">AM32</f>
        <v>60</v>
      </c>
      <c r="AL32" s="26">
        <v>0</v>
      </c>
      <c r="AM32" s="123">
        <v>60</v>
      </c>
      <c r="AN32" s="26">
        <v>0</v>
      </c>
      <c r="AO32" s="25">
        <f t="shared" ref="AO32:AO33" si="58">AQ32</f>
        <v>60</v>
      </c>
      <c r="AP32" s="26">
        <v>0</v>
      </c>
      <c r="AQ32" s="123">
        <v>60</v>
      </c>
      <c r="AR32" s="26">
        <v>0</v>
      </c>
    </row>
    <row r="33" spans="1:44" ht="42" customHeight="1" outlineLevel="3" x14ac:dyDescent="0.25">
      <c r="A33" s="24" t="s">
        <v>211</v>
      </c>
      <c r="B33" s="85" t="s">
        <v>222</v>
      </c>
      <c r="C33" s="4" t="s">
        <v>60</v>
      </c>
      <c r="D33" s="4" t="s">
        <v>212</v>
      </c>
      <c r="E33" s="12">
        <f t="shared" si="49"/>
        <v>215.50000000000003</v>
      </c>
      <c r="F33" s="13">
        <v>0</v>
      </c>
      <c r="G33" s="13">
        <f t="shared" si="48"/>
        <v>215.50000000000003</v>
      </c>
      <c r="H33" s="13">
        <v>0</v>
      </c>
      <c r="I33" s="25">
        <f t="shared" si="50"/>
        <v>23</v>
      </c>
      <c r="J33" s="26">
        <v>0</v>
      </c>
      <c r="K33" s="26">
        <f>22.1+0.9</f>
        <v>23</v>
      </c>
      <c r="L33" s="26">
        <v>0</v>
      </c>
      <c r="M33" s="25">
        <f t="shared" si="51"/>
        <v>23</v>
      </c>
      <c r="N33" s="107">
        <v>0</v>
      </c>
      <c r="O33" s="123">
        <v>23</v>
      </c>
      <c r="P33" s="108">
        <v>0</v>
      </c>
      <c r="Q33" s="25">
        <f t="shared" si="52"/>
        <v>23</v>
      </c>
      <c r="R33" s="107">
        <v>0</v>
      </c>
      <c r="S33" s="123">
        <v>23</v>
      </c>
      <c r="T33" s="108">
        <v>0</v>
      </c>
      <c r="U33" s="25">
        <f t="shared" si="53"/>
        <v>23</v>
      </c>
      <c r="V33" s="107">
        <v>0</v>
      </c>
      <c r="W33" s="123">
        <v>23</v>
      </c>
      <c r="X33" s="108">
        <v>0</v>
      </c>
      <c r="Y33" s="25">
        <f t="shared" si="54"/>
        <v>23.9</v>
      </c>
      <c r="Z33" s="26">
        <v>0</v>
      </c>
      <c r="AA33" s="123">
        <v>23.9</v>
      </c>
      <c r="AB33" s="26">
        <v>0</v>
      </c>
      <c r="AC33" s="25">
        <f t="shared" si="55"/>
        <v>24.9</v>
      </c>
      <c r="AD33" s="26">
        <v>0</v>
      </c>
      <c r="AE33" s="123">
        <v>24.9</v>
      </c>
      <c r="AF33" s="26">
        <v>0</v>
      </c>
      <c r="AG33" s="25">
        <f t="shared" si="56"/>
        <v>24.9</v>
      </c>
      <c r="AH33" s="26">
        <v>0</v>
      </c>
      <c r="AI33" s="123">
        <v>24.9</v>
      </c>
      <c r="AJ33" s="26">
        <v>0</v>
      </c>
      <c r="AK33" s="25">
        <f t="shared" si="57"/>
        <v>24.9</v>
      </c>
      <c r="AL33" s="26">
        <v>0</v>
      </c>
      <c r="AM33" s="123">
        <v>24.9</v>
      </c>
      <c r="AN33" s="26">
        <v>0</v>
      </c>
      <c r="AO33" s="25">
        <f t="shared" si="58"/>
        <v>24.9</v>
      </c>
      <c r="AP33" s="26">
        <v>0</v>
      </c>
      <c r="AQ33" s="123">
        <v>24.9</v>
      </c>
      <c r="AR33" s="26">
        <v>0</v>
      </c>
    </row>
    <row r="34" spans="1:44" ht="51.75" customHeight="1" outlineLevel="3" x14ac:dyDescent="0.25">
      <c r="A34" s="121" t="s">
        <v>269</v>
      </c>
      <c r="B34" s="137" t="s">
        <v>225</v>
      </c>
      <c r="C34" s="4" t="s">
        <v>60</v>
      </c>
      <c r="D34" s="4" t="s">
        <v>226</v>
      </c>
      <c r="E34" s="12">
        <f t="shared" ref="E34:E35" si="59">SUM(F34:H34)</f>
        <v>523.9</v>
      </c>
      <c r="F34" s="13">
        <v>0</v>
      </c>
      <c r="G34" s="13">
        <f t="shared" ref="G34:G35" si="60">K34+O34+S34+W34+AA34+AE34+AI34+AM34+AQ34</f>
        <v>523.9</v>
      </c>
      <c r="H34" s="13">
        <v>0</v>
      </c>
      <c r="I34" s="25">
        <f t="shared" ref="I34:I39" si="61">K34</f>
        <v>523.9</v>
      </c>
      <c r="J34" s="26">
        <v>0</v>
      </c>
      <c r="K34" s="109">
        <v>523.9</v>
      </c>
      <c r="L34" s="26">
        <v>0</v>
      </c>
      <c r="M34" s="25">
        <f t="shared" ref="M34:M39" si="62">O34</f>
        <v>0</v>
      </c>
      <c r="N34" s="26">
        <v>0</v>
      </c>
      <c r="O34" s="27">
        <v>0</v>
      </c>
      <c r="P34" s="26">
        <v>0</v>
      </c>
      <c r="Q34" s="25">
        <f t="shared" ref="Q34:Q39" si="63">S34</f>
        <v>0</v>
      </c>
      <c r="R34" s="26">
        <v>0</v>
      </c>
      <c r="S34" s="27">
        <v>0</v>
      </c>
      <c r="T34" s="26">
        <v>0</v>
      </c>
      <c r="U34" s="25">
        <f t="shared" ref="U34:U39" si="64">W34</f>
        <v>0</v>
      </c>
      <c r="V34" s="26">
        <v>0</v>
      </c>
      <c r="W34" s="27">
        <v>0</v>
      </c>
      <c r="X34" s="26">
        <v>0</v>
      </c>
      <c r="Y34" s="25">
        <f t="shared" ref="Y34:Y39" si="65">AA34</f>
        <v>0</v>
      </c>
      <c r="Z34" s="26">
        <v>0</v>
      </c>
      <c r="AA34" s="26">
        <v>0</v>
      </c>
      <c r="AB34" s="26">
        <v>0</v>
      </c>
      <c r="AC34" s="25">
        <f t="shared" ref="AC34:AC39" si="66">AE34</f>
        <v>0</v>
      </c>
      <c r="AD34" s="26">
        <v>0</v>
      </c>
      <c r="AE34" s="26">
        <v>0</v>
      </c>
      <c r="AF34" s="26">
        <v>0</v>
      </c>
      <c r="AG34" s="25">
        <f t="shared" ref="AG34:AG39" si="67">AI34</f>
        <v>0</v>
      </c>
      <c r="AH34" s="26">
        <v>0</v>
      </c>
      <c r="AI34" s="26">
        <v>0</v>
      </c>
      <c r="AJ34" s="26">
        <v>0</v>
      </c>
      <c r="AK34" s="25">
        <f t="shared" ref="AK34:AK39" si="68">AM34</f>
        <v>0</v>
      </c>
      <c r="AL34" s="26">
        <v>0</v>
      </c>
      <c r="AM34" s="26">
        <v>0</v>
      </c>
      <c r="AN34" s="26">
        <v>0</v>
      </c>
      <c r="AO34" s="25">
        <f t="shared" ref="AO34:AO39" si="69">AQ34</f>
        <v>0</v>
      </c>
      <c r="AP34" s="26">
        <v>0</v>
      </c>
      <c r="AQ34" s="26">
        <v>0</v>
      </c>
      <c r="AR34" s="26">
        <v>0</v>
      </c>
    </row>
    <row r="35" spans="1:44" ht="51" customHeight="1" outlineLevel="3" x14ac:dyDescent="0.25">
      <c r="A35" s="121" t="s">
        <v>270</v>
      </c>
      <c r="B35" s="111" t="s">
        <v>228</v>
      </c>
      <c r="C35" s="106" t="s">
        <v>60</v>
      </c>
      <c r="D35" s="4" t="s">
        <v>212</v>
      </c>
      <c r="E35" s="12">
        <f t="shared" si="59"/>
        <v>590</v>
      </c>
      <c r="F35" s="13">
        <v>0</v>
      </c>
      <c r="G35" s="13">
        <f t="shared" si="60"/>
        <v>590</v>
      </c>
      <c r="H35" s="13">
        <v>0</v>
      </c>
      <c r="I35" s="25">
        <f t="shared" si="61"/>
        <v>590</v>
      </c>
      <c r="J35" s="107">
        <v>0</v>
      </c>
      <c r="K35" s="114">
        <f>598.2-8.2</f>
        <v>590</v>
      </c>
      <c r="L35" s="108">
        <v>0</v>
      </c>
      <c r="M35" s="25">
        <f t="shared" si="62"/>
        <v>0</v>
      </c>
      <c r="N35" s="26">
        <v>0</v>
      </c>
      <c r="O35" s="26">
        <v>0</v>
      </c>
      <c r="P35" s="26">
        <v>0</v>
      </c>
      <c r="Q35" s="25">
        <f t="shared" si="63"/>
        <v>0</v>
      </c>
      <c r="R35" s="26">
        <v>0</v>
      </c>
      <c r="S35" s="26">
        <v>0</v>
      </c>
      <c r="T35" s="26">
        <v>0</v>
      </c>
      <c r="U35" s="25">
        <f t="shared" si="64"/>
        <v>0</v>
      </c>
      <c r="V35" s="26">
        <v>0</v>
      </c>
      <c r="W35" s="26">
        <v>0</v>
      </c>
      <c r="X35" s="26">
        <v>0</v>
      </c>
      <c r="Y35" s="25">
        <f t="shared" si="65"/>
        <v>0</v>
      </c>
      <c r="Z35" s="26">
        <v>0</v>
      </c>
      <c r="AA35" s="26">
        <v>0</v>
      </c>
      <c r="AB35" s="26">
        <v>0</v>
      </c>
      <c r="AC35" s="25">
        <f t="shared" si="66"/>
        <v>0</v>
      </c>
      <c r="AD35" s="26">
        <v>0</v>
      </c>
      <c r="AE35" s="26">
        <v>0</v>
      </c>
      <c r="AF35" s="26">
        <v>0</v>
      </c>
      <c r="AG35" s="25">
        <f t="shared" si="67"/>
        <v>0</v>
      </c>
      <c r="AH35" s="26">
        <v>0</v>
      </c>
      <c r="AI35" s="26">
        <v>0</v>
      </c>
      <c r="AJ35" s="26">
        <v>0</v>
      </c>
      <c r="AK35" s="25">
        <f t="shared" si="68"/>
        <v>0</v>
      </c>
      <c r="AL35" s="26">
        <v>0</v>
      </c>
      <c r="AM35" s="26">
        <v>0</v>
      </c>
      <c r="AN35" s="26">
        <v>0</v>
      </c>
      <c r="AO35" s="25">
        <f t="shared" si="69"/>
        <v>0</v>
      </c>
      <c r="AP35" s="26">
        <v>0</v>
      </c>
      <c r="AQ35" s="26">
        <v>0</v>
      </c>
      <c r="AR35" s="26">
        <v>0</v>
      </c>
    </row>
    <row r="36" spans="1:44" ht="51" customHeight="1" outlineLevel="3" x14ac:dyDescent="0.25">
      <c r="A36" s="121" t="s">
        <v>271</v>
      </c>
      <c r="B36" s="111" t="s">
        <v>229</v>
      </c>
      <c r="C36" s="106" t="s">
        <v>60</v>
      </c>
      <c r="D36" s="4" t="s">
        <v>212</v>
      </c>
      <c r="E36" s="12">
        <f t="shared" ref="E36" si="70">SUM(F36:H36)</f>
        <v>560</v>
      </c>
      <c r="F36" s="13">
        <v>0</v>
      </c>
      <c r="G36" s="13">
        <f t="shared" ref="G36" si="71">K36+O36+S36+W36+AA36+AE36+AI36+AM36+AQ36</f>
        <v>560</v>
      </c>
      <c r="H36" s="13">
        <v>0</v>
      </c>
      <c r="I36" s="25">
        <f t="shared" si="61"/>
        <v>560</v>
      </c>
      <c r="J36" s="107">
        <v>0</v>
      </c>
      <c r="K36" s="114">
        <f>539.6+20.4</f>
        <v>560</v>
      </c>
      <c r="L36" s="108">
        <v>0</v>
      </c>
      <c r="M36" s="25">
        <f t="shared" si="62"/>
        <v>0</v>
      </c>
      <c r="N36" s="26">
        <v>0</v>
      </c>
      <c r="O36" s="26">
        <v>0</v>
      </c>
      <c r="P36" s="26">
        <v>0</v>
      </c>
      <c r="Q36" s="25">
        <f t="shared" si="63"/>
        <v>0</v>
      </c>
      <c r="R36" s="26">
        <v>0</v>
      </c>
      <c r="S36" s="26">
        <v>0</v>
      </c>
      <c r="T36" s="26">
        <v>0</v>
      </c>
      <c r="U36" s="25">
        <f t="shared" si="64"/>
        <v>0</v>
      </c>
      <c r="V36" s="26">
        <v>0</v>
      </c>
      <c r="W36" s="26">
        <v>0</v>
      </c>
      <c r="X36" s="26">
        <v>0</v>
      </c>
      <c r="Y36" s="25">
        <f t="shared" si="65"/>
        <v>0</v>
      </c>
      <c r="Z36" s="26">
        <v>0</v>
      </c>
      <c r="AA36" s="26">
        <v>0</v>
      </c>
      <c r="AB36" s="26">
        <v>0</v>
      </c>
      <c r="AC36" s="25">
        <f t="shared" si="66"/>
        <v>0</v>
      </c>
      <c r="AD36" s="26">
        <v>0</v>
      </c>
      <c r="AE36" s="26">
        <v>0</v>
      </c>
      <c r="AF36" s="26">
        <v>0</v>
      </c>
      <c r="AG36" s="25">
        <f t="shared" si="67"/>
        <v>0</v>
      </c>
      <c r="AH36" s="26">
        <v>0</v>
      </c>
      <c r="AI36" s="26">
        <v>0</v>
      </c>
      <c r="AJ36" s="26">
        <v>0</v>
      </c>
      <c r="AK36" s="25">
        <f t="shared" si="68"/>
        <v>0</v>
      </c>
      <c r="AL36" s="26">
        <v>0</v>
      </c>
      <c r="AM36" s="26">
        <v>0</v>
      </c>
      <c r="AN36" s="26">
        <v>0</v>
      </c>
      <c r="AO36" s="25">
        <f t="shared" si="69"/>
        <v>0</v>
      </c>
      <c r="AP36" s="26">
        <v>0</v>
      </c>
      <c r="AQ36" s="26">
        <v>0</v>
      </c>
      <c r="AR36" s="26">
        <v>0</v>
      </c>
    </row>
    <row r="37" spans="1:44" ht="37.5" customHeight="1" outlineLevel="3" x14ac:dyDescent="0.25">
      <c r="A37" s="121" t="s">
        <v>272</v>
      </c>
      <c r="B37" s="111" t="s">
        <v>230</v>
      </c>
      <c r="C37" s="106" t="s">
        <v>60</v>
      </c>
      <c r="D37" s="4" t="s">
        <v>212</v>
      </c>
      <c r="E37" s="12">
        <f t="shared" ref="E37" si="72">SUM(F37:H37)</f>
        <v>110</v>
      </c>
      <c r="F37" s="13">
        <v>0</v>
      </c>
      <c r="G37" s="13">
        <f t="shared" ref="G37" si="73">K37+O37+S37+W37+AA37+AE37+AI37+AM37+AQ37</f>
        <v>110</v>
      </c>
      <c r="H37" s="13">
        <v>0</v>
      </c>
      <c r="I37" s="25">
        <f t="shared" si="61"/>
        <v>110</v>
      </c>
      <c r="J37" s="107">
        <v>0</v>
      </c>
      <c r="K37" s="114">
        <f>108.7+1.3</f>
        <v>110</v>
      </c>
      <c r="L37" s="108">
        <v>0</v>
      </c>
      <c r="M37" s="25">
        <f t="shared" si="62"/>
        <v>0</v>
      </c>
      <c r="N37" s="26">
        <v>0</v>
      </c>
      <c r="O37" s="26">
        <v>0</v>
      </c>
      <c r="P37" s="26">
        <v>0</v>
      </c>
      <c r="Q37" s="25">
        <f t="shared" si="63"/>
        <v>0</v>
      </c>
      <c r="R37" s="26">
        <v>0</v>
      </c>
      <c r="S37" s="26">
        <v>0</v>
      </c>
      <c r="T37" s="26">
        <v>0</v>
      </c>
      <c r="U37" s="25">
        <f t="shared" si="64"/>
        <v>0</v>
      </c>
      <c r="V37" s="26">
        <v>0</v>
      </c>
      <c r="W37" s="26">
        <v>0</v>
      </c>
      <c r="X37" s="26">
        <v>0</v>
      </c>
      <c r="Y37" s="25">
        <f t="shared" si="65"/>
        <v>0</v>
      </c>
      <c r="Z37" s="26">
        <v>0</v>
      </c>
      <c r="AA37" s="26">
        <v>0</v>
      </c>
      <c r="AB37" s="26">
        <v>0</v>
      </c>
      <c r="AC37" s="25">
        <f t="shared" si="66"/>
        <v>0</v>
      </c>
      <c r="AD37" s="26">
        <v>0</v>
      </c>
      <c r="AE37" s="26">
        <v>0</v>
      </c>
      <c r="AF37" s="26">
        <v>0</v>
      </c>
      <c r="AG37" s="25">
        <f t="shared" si="67"/>
        <v>0</v>
      </c>
      <c r="AH37" s="26">
        <v>0</v>
      </c>
      <c r="AI37" s="26">
        <v>0</v>
      </c>
      <c r="AJ37" s="26">
        <v>0</v>
      </c>
      <c r="AK37" s="25">
        <f t="shared" si="68"/>
        <v>0</v>
      </c>
      <c r="AL37" s="26">
        <v>0</v>
      </c>
      <c r="AM37" s="26">
        <v>0</v>
      </c>
      <c r="AN37" s="26">
        <v>0</v>
      </c>
      <c r="AO37" s="25">
        <f t="shared" si="69"/>
        <v>0</v>
      </c>
      <c r="AP37" s="26">
        <v>0</v>
      </c>
      <c r="AQ37" s="26">
        <v>0</v>
      </c>
      <c r="AR37" s="26">
        <v>0</v>
      </c>
    </row>
    <row r="38" spans="1:44" ht="123.75" customHeight="1" outlineLevel="3" x14ac:dyDescent="0.25">
      <c r="A38" s="121" t="s">
        <v>273</v>
      </c>
      <c r="B38" s="111" t="s">
        <v>237</v>
      </c>
      <c r="C38" s="106" t="s">
        <v>60</v>
      </c>
      <c r="D38" s="4" t="s">
        <v>212</v>
      </c>
      <c r="E38" s="12">
        <f t="shared" ref="E38" si="74">SUM(F38:H38)</f>
        <v>600</v>
      </c>
      <c r="F38" s="13">
        <v>0</v>
      </c>
      <c r="G38" s="13">
        <f t="shared" ref="G38" si="75">K38+O38+S38+W38+AA38+AE38+AI38+AM38+AQ38</f>
        <v>600</v>
      </c>
      <c r="H38" s="13">
        <v>0</v>
      </c>
      <c r="I38" s="25">
        <f t="shared" si="61"/>
        <v>600</v>
      </c>
      <c r="J38" s="107">
        <v>0</v>
      </c>
      <c r="K38" s="114">
        <v>600</v>
      </c>
      <c r="L38" s="108">
        <v>0</v>
      </c>
      <c r="M38" s="25">
        <f t="shared" si="62"/>
        <v>0</v>
      </c>
      <c r="N38" s="26">
        <v>0</v>
      </c>
      <c r="O38" s="26">
        <v>0</v>
      </c>
      <c r="P38" s="26">
        <v>0</v>
      </c>
      <c r="Q38" s="25">
        <f t="shared" si="63"/>
        <v>0</v>
      </c>
      <c r="R38" s="26">
        <v>0</v>
      </c>
      <c r="S38" s="26">
        <v>0</v>
      </c>
      <c r="T38" s="26">
        <v>0</v>
      </c>
      <c r="U38" s="25">
        <f t="shared" si="64"/>
        <v>0</v>
      </c>
      <c r="V38" s="26">
        <v>0</v>
      </c>
      <c r="W38" s="26">
        <v>0</v>
      </c>
      <c r="X38" s="26">
        <v>0</v>
      </c>
      <c r="Y38" s="25">
        <f t="shared" si="65"/>
        <v>0</v>
      </c>
      <c r="Z38" s="26">
        <v>0</v>
      </c>
      <c r="AA38" s="26">
        <v>0</v>
      </c>
      <c r="AB38" s="26">
        <v>0</v>
      </c>
      <c r="AC38" s="25">
        <f t="shared" si="66"/>
        <v>0</v>
      </c>
      <c r="AD38" s="26">
        <v>0</v>
      </c>
      <c r="AE38" s="26">
        <v>0</v>
      </c>
      <c r="AF38" s="26">
        <v>0</v>
      </c>
      <c r="AG38" s="25">
        <f t="shared" si="67"/>
        <v>0</v>
      </c>
      <c r="AH38" s="26">
        <v>0</v>
      </c>
      <c r="AI38" s="26">
        <v>0</v>
      </c>
      <c r="AJ38" s="26">
        <v>0</v>
      </c>
      <c r="AK38" s="25">
        <f t="shared" si="68"/>
        <v>0</v>
      </c>
      <c r="AL38" s="26">
        <v>0</v>
      </c>
      <c r="AM38" s="26">
        <v>0</v>
      </c>
      <c r="AN38" s="26">
        <v>0</v>
      </c>
      <c r="AO38" s="25">
        <f t="shared" si="69"/>
        <v>0</v>
      </c>
      <c r="AP38" s="26">
        <v>0</v>
      </c>
      <c r="AQ38" s="26">
        <v>0</v>
      </c>
      <c r="AR38" s="26">
        <v>0</v>
      </c>
    </row>
    <row r="39" spans="1:44" ht="96.75" customHeight="1" outlineLevel="3" x14ac:dyDescent="0.25">
      <c r="A39" s="121" t="s">
        <v>274</v>
      </c>
      <c r="B39" s="111" t="s">
        <v>243</v>
      </c>
      <c r="C39" s="106" t="s">
        <v>60</v>
      </c>
      <c r="D39" s="4" t="s">
        <v>226</v>
      </c>
      <c r="E39" s="12">
        <f t="shared" ref="E39" si="76">SUM(F39:H39)</f>
        <v>942.5</v>
      </c>
      <c r="F39" s="13">
        <v>0</v>
      </c>
      <c r="G39" s="13">
        <f t="shared" ref="G39" si="77">K39+O39+S39+W39+AA39+AE39+AI39+AM39+AQ39</f>
        <v>942.5</v>
      </c>
      <c r="H39" s="13">
        <v>0</v>
      </c>
      <c r="I39" s="25">
        <f t="shared" si="61"/>
        <v>942.5</v>
      </c>
      <c r="J39" s="107">
        <v>0</v>
      </c>
      <c r="K39" s="114">
        <v>942.5</v>
      </c>
      <c r="L39" s="108">
        <v>0</v>
      </c>
      <c r="M39" s="25">
        <f t="shared" si="62"/>
        <v>0</v>
      </c>
      <c r="N39" s="26">
        <v>0</v>
      </c>
      <c r="O39" s="26">
        <v>0</v>
      </c>
      <c r="P39" s="26">
        <v>0</v>
      </c>
      <c r="Q39" s="25">
        <f t="shared" si="63"/>
        <v>0</v>
      </c>
      <c r="R39" s="26">
        <v>0</v>
      </c>
      <c r="S39" s="26">
        <v>0</v>
      </c>
      <c r="T39" s="26">
        <v>0</v>
      </c>
      <c r="U39" s="25">
        <f t="shared" si="64"/>
        <v>0</v>
      </c>
      <c r="V39" s="26">
        <v>0</v>
      </c>
      <c r="W39" s="26">
        <v>0</v>
      </c>
      <c r="X39" s="26">
        <v>0</v>
      </c>
      <c r="Y39" s="25">
        <f t="shared" si="65"/>
        <v>0</v>
      </c>
      <c r="Z39" s="26">
        <v>0</v>
      </c>
      <c r="AA39" s="26">
        <v>0</v>
      </c>
      <c r="AB39" s="26">
        <v>0</v>
      </c>
      <c r="AC39" s="25">
        <f t="shared" si="66"/>
        <v>0</v>
      </c>
      <c r="AD39" s="26">
        <v>0</v>
      </c>
      <c r="AE39" s="26">
        <v>0</v>
      </c>
      <c r="AF39" s="26">
        <v>0</v>
      </c>
      <c r="AG39" s="25">
        <f t="shared" si="67"/>
        <v>0</v>
      </c>
      <c r="AH39" s="26">
        <v>0</v>
      </c>
      <c r="AI39" s="26">
        <v>0</v>
      </c>
      <c r="AJ39" s="26">
        <v>0</v>
      </c>
      <c r="AK39" s="25">
        <f t="shared" si="68"/>
        <v>0</v>
      </c>
      <c r="AL39" s="26">
        <v>0</v>
      </c>
      <c r="AM39" s="26">
        <v>0</v>
      </c>
      <c r="AN39" s="26">
        <v>0</v>
      </c>
      <c r="AO39" s="25">
        <f t="shared" si="69"/>
        <v>0</v>
      </c>
      <c r="AP39" s="26">
        <v>0</v>
      </c>
      <c r="AQ39" s="26">
        <v>0</v>
      </c>
      <c r="AR39" s="26">
        <v>0</v>
      </c>
    </row>
    <row r="40" spans="1:44" ht="74.25" customHeight="1" outlineLevel="3" x14ac:dyDescent="0.25">
      <c r="A40" s="121" t="s">
        <v>275</v>
      </c>
      <c r="B40" s="111" t="s">
        <v>249</v>
      </c>
      <c r="C40" s="106" t="s">
        <v>60</v>
      </c>
      <c r="D40" s="4" t="s">
        <v>212</v>
      </c>
      <c r="E40" s="12">
        <f t="shared" ref="E40" si="78">SUM(F40:H40)</f>
        <v>280</v>
      </c>
      <c r="F40" s="13">
        <v>0</v>
      </c>
      <c r="G40" s="13">
        <f t="shared" ref="G40" si="79">K40+O40+S40+W40+AA40+AE40+AI40+AM40+AQ40</f>
        <v>280</v>
      </c>
      <c r="H40" s="13">
        <v>0</v>
      </c>
      <c r="I40" s="25">
        <f t="shared" ref="I40" si="80">K40</f>
        <v>280</v>
      </c>
      <c r="J40" s="107">
        <v>0</v>
      </c>
      <c r="K40" s="114">
        <v>280</v>
      </c>
      <c r="L40" s="108">
        <v>0</v>
      </c>
      <c r="M40" s="25">
        <f t="shared" ref="M40" si="81">O40</f>
        <v>0</v>
      </c>
      <c r="N40" s="26">
        <v>0</v>
      </c>
      <c r="O40" s="26">
        <v>0</v>
      </c>
      <c r="P40" s="26">
        <v>0</v>
      </c>
      <c r="Q40" s="25">
        <f t="shared" ref="Q40" si="82">S40</f>
        <v>0</v>
      </c>
      <c r="R40" s="26">
        <v>0</v>
      </c>
      <c r="S40" s="26">
        <v>0</v>
      </c>
      <c r="T40" s="26">
        <v>0</v>
      </c>
      <c r="U40" s="25">
        <f t="shared" ref="U40" si="83">W40</f>
        <v>0</v>
      </c>
      <c r="V40" s="26">
        <v>0</v>
      </c>
      <c r="W40" s="26">
        <v>0</v>
      </c>
      <c r="X40" s="26">
        <v>0</v>
      </c>
      <c r="Y40" s="25">
        <f t="shared" ref="Y40" si="84">AA40</f>
        <v>0</v>
      </c>
      <c r="Z40" s="26">
        <v>0</v>
      </c>
      <c r="AA40" s="26">
        <v>0</v>
      </c>
      <c r="AB40" s="26">
        <v>0</v>
      </c>
      <c r="AC40" s="25">
        <f t="shared" ref="AC40" si="85">AE40</f>
        <v>0</v>
      </c>
      <c r="AD40" s="26">
        <v>0</v>
      </c>
      <c r="AE40" s="26">
        <v>0</v>
      </c>
      <c r="AF40" s="26">
        <v>0</v>
      </c>
      <c r="AG40" s="25">
        <f t="shared" ref="AG40" si="86">AI40</f>
        <v>0</v>
      </c>
      <c r="AH40" s="26">
        <v>0</v>
      </c>
      <c r="AI40" s="26">
        <v>0</v>
      </c>
      <c r="AJ40" s="26">
        <v>0</v>
      </c>
      <c r="AK40" s="25">
        <f t="shared" ref="AK40" si="87">AM40</f>
        <v>0</v>
      </c>
      <c r="AL40" s="26">
        <v>0</v>
      </c>
      <c r="AM40" s="26">
        <v>0</v>
      </c>
      <c r="AN40" s="26">
        <v>0</v>
      </c>
      <c r="AO40" s="25">
        <f t="shared" ref="AO40" si="88">AQ40</f>
        <v>0</v>
      </c>
      <c r="AP40" s="26">
        <v>0</v>
      </c>
      <c r="AQ40" s="26">
        <v>0</v>
      </c>
      <c r="AR40" s="26">
        <v>0</v>
      </c>
    </row>
    <row r="41" spans="1:44" ht="85.5" customHeight="1" outlineLevel="3" x14ac:dyDescent="0.25">
      <c r="A41" s="121" t="s">
        <v>276</v>
      </c>
      <c r="B41" s="111" t="s">
        <v>251</v>
      </c>
      <c r="C41" s="106" t="s">
        <v>60</v>
      </c>
      <c r="D41" s="4" t="s">
        <v>226</v>
      </c>
      <c r="E41" s="12">
        <f t="shared" ref="E41" si="89">SUM(F41:H41)</f>
        <v>4237.8999999999996</v>
      </c>
      <c r="F41" s="13">
        <v>0</v>
      </c>
      <c r="G41" s="13">
        <f t="shared" ref="G41" si="90">K41+O41+S41+W41+AA41+AE41+AI41+AM41+AQ41</f>
        <v>4237.8999999999996</v>
      </c>
      <c r="H41" s="13">
        <v>0</v>
      </c>
      <c r="I41" s="25">
        <f t="shared" ref="I41" si="91">K41</f>
        <v>4237.8999999999996</v>
      </c>
      <c r="J41" s="107">
        <v>0</v>
      </c>
      <c r="K41" s="120">
        <v>4237.8999999999996</v>
      </c>
      <c r="L41" s="108">
        <v>0</v>
      </c>
      <c r="M41" s="25">
        <f t="shared" ref="M41" si="92">O41</f>
        <v>0</v>
      </c>
      <c r="N41" s="26">
        <v>0</v>
      </c>
      <c r="O41" s="26">
        <v>0</v>
      </c>
      <c r="P41" s="26">
        <v>0</v>
      </c>
      <c r="Q41" s="25">
        <f t="shared" ref="Q41" si="93">S41</f>
        <v>0</v>
      </c>
      <c r="R41" s="26">
        <v>0</v>
      </c>
      <c r="S41" s="26">
        <v>0</v>
      </c>
      <c r="T41" s="26">
        <v>0</v>
      </c>
      <c r="U41" s="25">
        <f t="shared" ref="U41" si="94">W41</f>
        <v>0</v>
      </c>
      <c r="V41" s="26">
        <v>0</v>
      </c>
      <c r="W41" s="26">
        <v>0</v>
      </c>
      <c r="X41" s="26">
        <v>0</v>
      </c>
      <c r="Y41" s="25">
        <f t="shared" ref="Y41" si="95">AA41</f>
        <v>0</v>
      </c>
      <c r="Z41" s="26">
        <v>0</v>
      </c>
      <c r="AA41" s="26">
        <v>0</v>
      </c>
      <c r="AB41" s="26">
        <v>0</v>
      </c>
      <c r="AC41" s="25">
        <f t="shared" ref="AC41" si="96">AE41</f>
        <v>0</v>
      </c>
      <c r="AD41" s="26">
        <v>0</v>
      </c>
      <c r="AE41" s="26">
        <v>0</v>
      </c>
      <c r="AF41" s="26">
        <v>0</v>
      </c>
      <c r="AG41" s="25">
        <f t="shared" ref="AG41" si="97">AI41</f>
        <v>0</v>
      </c>
      <c r="AH41" s="26">
        <v>0</v>
      </c>
      <c r="AI41" s="26">
        <v>0</v>
      </c>
      <c r="AJ41" s="26">
        <v>0</v>
      </c>
      <c r="AK41" s="25">
        <f t="shared" ref="AK41" si="98">AM41</f>
        <v>0</v>
      </c>
      <c r="AL41" s="26">
        <v>0</v>
      </c>
      <c r="AM41" s="26">
        <v>0</v>
      </c>
      <c r="AN41" s="26">
        <v>0</v>
      </c>
      <c r="AO41" s="25">
        <f t="shared" ref="AO41" si="99">AQ41</f>
        <v>0</v>
      </c>
      <c r="AP41" s="26">
        <v>0</v>
      </c>
      <c r="AQ41" s="26">
        <v>0</v>
      </c>
      <c r="AR41" s="26">
        <v>0</v>
      </c>
    </row>
    <row r="42" spans="1:44" ht="64.5" customHeight="1" outlineLevel="3" x14ac:dyDescent="0.25">
      <c r="A42" s="121" t="s">
        <v>277</v>
      </c>
      <c r="B42" s="111" t="s">
        <v>255</v>
      </c>
      <c r="C42" s="106" t="s">
        <v>60</v>
      </c>
      <c r="D42" s="4" t="s">
        <v>212</v>
      </c>
      <c r="E42" s="12">
        <f t="shared" ref="E42" si="100">SUM(F42:H42)</f>
        <v>226.2</v>
      </c>
      <c r="F42" s="13">
        <v>0</v>
      </c>
      <c r="G42" s="13">
        <f t="shared" ref="G42" si="101">K42+O42+S42+W42+AA42+AE42+AI42+AM42+AQ42</f>
        <v>226.2</v>
      </c>
      <c r="H42" s="13">
        <v>0</v>
      </c>
      <c r="I42" s="25">
        <f t="shared" ref="I42" si="102">K42</f>
        <v>226.2</v>
      </c>
      <c r="J42" s="107">
        <v>0</v>
      </c>
      <c r="K42" s="114">
        <v>226.2</v>
      </c>
      <c r="L42" s="108">
        <v>0</v>
      </c>
      <c r="M42" s="25">
        <f t="shared" ref="M42" si="103">O42</f>
        <v>0</v>
      </c>
      <c r="N42" s="26">
        <v>0</v>
      </c>
      <c r="O42" s="26">
        <v>0</v>
      </c>
      <c r="P42" s="26">
        <v>0</v>
      </c>
      <c r="Q42" s="25">
        <f t="shared" ref="Q42" si="104">S42</f>
        <v>0</v>
      </c>
      <c r="R42" s="26">
        <v>0</v>
      </c>
      <c r="S42" s="26">
        <v>0</v>
      </c>
      <c r="T42" s="26">
        <v>0</v>
      </c>
      <c r="U42" s="25">
        <f t="shared" ref="U42" si="105">W42</f>
        <v>0</v>
      </c>
      <c r="V42" s="26">
        <v>0</v>
      </c>
      <c r="W42" s="26">
        <v>0</v>
      </c>
      <c r="X42" s="26">
        <v>0</v>
      </c>
      <c r="Y42" s="25">
        <f t="shared" ref="Y42" si="106">AA42</f>
        <v>0</v>
      </c>
      <c r="Z42" s="26">
        <v>0</v>
      </c>
      <c r="AA42" s="26">
        <v>0</v>
      </c>
      <c r="AB42" s="26">
        <v>0</v>
      </c>
      <c r="AC42" s="25">
        <f t="shared" ref="AC42" si="107">AE42</f>
        <v>0</v>
      </c>
      <c r="AD42" s="26">
        <v>0</v>
      </c>
      <c r="AE42" s="26">
        <v>0</v>
      </c>
      <c r="AF42" s="26">
        <v>0</v>
      </c>
      <c r="AG42" s="25">
        <f t="shared" ref="AG42" si="108">AI42</f>
        <v>0</v>
      </c>
      <c r="AH42" s="26">
        <v>0</v>
      </c>
      <c r="AI42" s="26">
        <v>0</v>
      </c>
      <c r="AJ42" s="26">
        <v>0</v>
      </c>
      <c r="AK42" s="25">
        <f t="shared" ref="AK42" si="109">AM42</f>
        <v>0</v>
      </c>
      <c r="AL42" s="26">
        <v>0</v>
      </c>
      <c r="AM42" s="26">
        <v>0</v>
      </c>
      <c r="AN42" s="26">
        <v>0</v>
      </c>
      <c r="AO42" s="25">
        <f t="shared" ref="AO42" si="110">AQ42</f>
        <v>0</v>
      </c>
      <c r="AP42" s="26">
        <v>0</v>
      </c>
      <c r="AQ42" s="26">
        <v>0</v>
      </c>
      <c r="AR42" s="26">
        <v>0</v>
      </c>
    </row>
    <row r="43" spans="1:44" ht="154.5" customHeight="1" outlineLevel="3" x14ac:dyDescent="0.25">
      <c r="A43" s="121" t="s">
        <v>278</v>
      </c>
      <c r="B43" s="111" t="s">
        <v>258</v>
      </c>
      <c r="C43" s="106" t="s">
        <v>60</v>
      </c>
      <c r="D43" s="4" t="s">
        <v>212</v>
      </c>
      <c r="E43" s="12">
        <f t="shared" ref="E43" si="111">SUM(F43:H43)</f>
        <v>2300</v>
      </c>
      <c r="F43" s="13">
        <v>0</v>
      </c>
      <c r="G43" s="13">
        <f t="shared" ref="G43" si="112">K43+O43+S43+W43+AA43+AE43+AI43+AM43+AQ43</f>
        <v>2300</v>
      </c>
      <c r="H43" s="13">
        <v>0</v>
      </c>
      <c r="I43" s="25">
        <f t="shared" ref="I43" si="113">K43</f>
        <v>2300</v>
      </c>
      <c r="J43" s="107">
        <v>0</v>
      </c>
      <c r="K43" s="114">
        <v>2300</v>
      </c>
      <c r="L43" s="108">
        <v>0</v>
      </c>
      <c r="M43" s="25">
        <f t="shared" ref="M43" si="114">O43</f>
        <v>0</v>
      </c>
      <c r="N43" s="26">
        <v>0</v>
      </c>
      <c r="O43" s="26">
        <v>0</v>
      </c>
      <c r="P43" s="26">
        <v>0</v>
      </c>
      <c r="Q43" s="25">
        <f t="shared" ref="Q43" si="115">S43</f>
        <v>0</v>
      </c>
      <c r="R43" s="26">
        <v>0</v>
      </c>
      <c r="S43" s="26">
        <v>0</v>
      </c>
      <c r="T43" s="26">
        <v>0</v>
      </c>
      <c r="U43" s="25">
        <f t="shared" ref="U43" si="116">W43</f>
        <v>0</v>
      </c>
      <c r="V43" s="26">
        <v>0</v>
      </c>
      <c r="W43" s="26">
        <v>0</v>
      </c>
      <c r="X43" s="26">
        <v>0</v>
      </c>
      <c r="Y43" s="25">
        <f t="shared" ref="Y43" si="117">AA43</f>
        <v>0</v>
      </c>
      <c r="Z43" s="26">
        <v>0</v>
      </c>
      <c r="AA43" s="26">
        <v>0</v>
      </c>
      <c r="AB43" s="26">
        <v>0</v>
      </c>
      <c r="AC43" s="25">
        <f t="shared" ref="AC43" si="118">AE43</f>
        <v>0</v>
      </c>
      <c r="AD43" s="26">
        <v>0</v>
      </c>
      <c r="AE43" s="26">
        <v>0</v>
      </c>
      <c r="AF43" s="26">
        <v>0</v>
      </c>
      <c r="AG43" s="25">
        <f t="shared" ref="AG43" si="119">AI43</f>
        <v>0</v>
      </c>
      <c r="AH43" s="26">
        <v>0</v>
      </c>
      <c r="AI43" s="26">
        <v>0</v>
      </c>
      <c r="AJ43" s="26">
        <v>0</v>
      </c>
      <c r="AK43" s="25">
        <f t="shared" ref="AK43" si="120">AM43</f>
        <v>0</v>
      </c>
      <c r="AL43" s="26">
        <v>0</v>
      </c>
      <c r="AM43" s="26">
        <v>0</v>
      </c>
      <c r="AN43" s="26">
        <v>0</v>
      </c>
      <c r="AO43" s="25">
        <f t="shared" ref="AO43" si="121">AQ43</f>
        <v>0</v>
      </c>
      <c r="AP43" s="26">
        <v>0</v>
      </c>
      <c r="AQ43" s="26">
        <v>0</v>
      </c>
      <c r="AR43" s="26">
        <v>0</v>
      </c>
    </row>
    <row r="44" spans="1:44" ht="77.25" customHeight="1" outlineLevel="3" x14ac:dyDescent="0.25">
      <c r="A44" s="121" t="s">
        <v>279</v>
      </c>
      <c r="B44" s="111" t="s">
        <v>263</v>
      </c>
      <c r="C44" s="106" t="s">
        <v>60</v>
      </c>
      <c r="D44" s="4" t="s">
        <v>212</v>
      </c>
      <c r="E44" s="12">
        <f t="shared" ref="E44" si="122">SUM(F44:H44)</f>
        <v>473.4</v>
      </c>
      <c r="F44" s="13">
        <v>0</v>
      </c>
      <c r="G44" s="13">
        <f t="shared" ref="G44" si="123">K44+O44+S44+W44+AA44+AE44+AI44+AM44+AQ44</f>
        <v>473.4</v>
      </c>
      <c r="H44" s="13">
        <v>0</v>
      </c>
      <c r="I44" s="25">
        <f t="shared" ref="I44" si="124">K44</f>
        <v>0</v>
      </c>
      <c r="J44" s="107">
        <v>0</v>
      </c>
      <c r="K44" s="118">
        <v>0</v>
      </c>
      <c r="L44" s="108">
        <v>0</v>
      </c>
      <c r="M44" s="25">
        <f t="shared" ref="M44" si="125">O44</f>
        <v>473.4</v>
      </c>
      <c r="N44" s="26">
        <v>0</v>
      </c>
      <c r="O44" s="26">
        <v>473.4</v>
      </c>
      <c r="P44" s="26">
        <v>0</v>
      </c>
      <c r="Q44" s="25">
        <f t="shared" ref="Q44" si="126">S44</f>
        <v>0</v>
      </c>
      <c r="R44" s="26">
        <v>0</v>
      </c>
      <c r="S44" s="26">
        <v>0</v>
      </c>
      <c r="T44" s="26">
        <v>0</v>
      </c>
      <c r="U44" s="25">
        <f t="shared" ref="U44" si="127">W44</f>
        <v>0</v>
      </c>
      <c r="V44" s="26">
        <v>0</v>
      </c>
      <c r="W44" s="26">
        <v>0</v>
      </c>
      <c r="X44" s="26">
        <v>0</v>
      </c>
      <c r="Y44" s="25">
        <f t="shared" ref="Y44" si="128">AA44</f>
        <v>0</v>
      </c>
      <c r="Z44" s="26">
        <v>0</v>
      </c>
      <c r="AA44" s="26">
        <v>0</v>
      </c>
      <c r="AB44" s="26">
        <v>0</v>
      </c>
      <c r="AC44" s="25">
        <f t="shared" ref="AC44" si="129">AE44</f>
        <v>0</v>
      </c>
      <c r="AD44" s="26">
        <v>0</v>
      </c>
      <c r="AE44" s="26">
        <v>0</v>
      </c>
      <c r="AF44" s="26">
        <v>0</v>
      </c>
      <c r="AG44" s="25">
        <f t="shared" ref="AG44" si="130">AI44</f>
        <v>0</v>
      </c>
      <c r="AH44" s="26">
        <v>0</v>
      </c>
      <c r="AI44" s="26">
        <v>0</v>
      </c>
      <c r="AJ44" s="26">
        <v>0</v>
      </c>
      <c r="AK44" s="25">
        <f t="shared" ref="AK44" si="131">AM44</f>
        <v>0</v>
      </c>
      <c r="AL44" s="26">
        <v>0</v>
      </c>
      <c r="AM44" s="26">
        <v>0</v>
      </c>
      <c r="AN44" s="26">
        <v>0</v>
      </c>
      <c r="AO44" s="25">
        <f t="shared" ref="AO44" si="132">AQ44</f>
        <v>0</v>
      </c>
      <c r="AP44" s="26">
        <v>0</v>
      </c>
      <c r="AQ44" s="26">
        <v>0</v>
      </c>
      <c r="AR44" s="26">
        <v>0</v>
      </c>
    </row>
    <row r="45" spans="1:44" ht="77.25" customHeight="1" outlineLevel="3" x14ac:dyDescent="0.25">
      <c r="A45" s="121" t="s">
        <v>280</v>
      </c>
      <c r="B45" s="111" t="s">
        <v>267</v>
      </c>
      <c r="C45" s="106" t="s">
        <v>60</v>
      </c>
      <c r="D45" s="4" t="s">
        <v>212</v>
      </c>
      <c r="E45" s="12">
        <f t="shared" ref="E45" si="133">SUM(F45:H45)</f>
        <v>619.79999999999995</v>
      </c>
      <c r="F45" s="13">
        <v>0</v>
      </c>
      <c r="G45" s="13">
        <f t="shared" ref="G45" si="134">K45+O45+S45+W45+AA45+AE45+AI45+AM45+AQ45</f>
        <v>619.79999999999995</v>
      </c>
      <c r="H45" s="13">
        <v>0</v>
      </c>
      <c r="I45" s="25">
        <f t="shared" ref="I45" si="135">K45</f>
        <v>0</v>
      </c>
      <c r="J45" s="107">
        <v>0</v>
      </c>
      <c r="K45" s="118">
        <v>0</v>
      </c>
      <c r="L45" s="108">
        <v>0</v>
      </c>
      <c r="M45" s="25">
        <f t="shared" ref="M45" si="136">O45</f>
        <v>619.79999999999995</v>
      </c>
      <c r="N45" s="26">
        <v>0</v>
      </c>
      <c r="O45" s="26">
        <v>619.79999999999995</v>
      </c>
      <c r="P45" s="26">
        <v>0</v>
      </c>
      <c r="Q45" s="25">
        <f t="shared" ref="Q45" si="137">S45</f>
        <v>0</v>
      </c>
      <c r="R45" s="26">
        <v>0</v>
      </c>
      <c r="S45" s="26">
        <v>0</v>
      </c>
      <c r="T45" s="26">
        <v>0</v>
      </c>
      <c r="U45" s="25">
        <f t="shared" ref="U45" si="138">W45</f>
        <v>0</v>
      </c>
      <c r="V45" s="26">
        <v>0</v>
      </c>
      <c r="W45" s="26">
        <v>0</v>
      </c>
      <c r="X45" s="26">
        <v>0</v>
      </c>
      <c r="Y45" s="25">
        <f t="shared" ref="Y45" si="139">AA45</f>
        <v>0</v>
      </c>
      <c r="Z45" s="26">
        <v>0</v>
      </c>
      <c r="AA45" s="26">
        <v>0</v>
      </c>
      <c r="AB45" s="26">
        <v>0</v>
      </c>
      <c r="AC45" s="25">
        <f t="shared" ref="AC45" si="140">AE45</f>
        <v>0</v>
      </c>
      <c r="AD45" s="26">
        <v>0</v>
      </c>
      <c r="AE45" s="26">
        <v>0</v>
      </c>
      <c r="AF45" s="26">
        <v>0</v>
      </c>
      <c r="AG45" s="25">
        <f t="shared" ref="AG45" si="141">AI45</f>
        <v>0</v>
      </c>
      <c r="AH45" s="26">
        <v>0</v>
      </c>
      <c r="AI45" s="26">
        <v>0</v>
      </c>
      <c r="AJ45" s="26">
        <v>0</v>
      </c>
      <c r="AK45" s="25">
        <f t="shared" ref="AK45" si="142">AM45</f>
        <v>0</v>
      </c>
      <c r="AL45" s="26">
        <v>0</v>
      </c>
      <c r="AM45" s="26">
        <v>0</v>
      </c>
      <c r="AN45" s="26">
        <v>0</v>
      </c>
      <c r="AO45" s="25">
        <f t="shared" ref="AO45" si="143">AQ45</f>
        <v>0</v>
      </c>
      <c r="AP45" s="26">
        <v>0</v>
      </c>
      <c r="AQ45" s="26">
        <v>0</v>
      </c>
      <c r="AR45" s="26">
        <v>0</v>
      </c>
    </row>
    <row r="46" spans="1:44" ht="67.5" customHeight="1" outlineLevel="3" x14ac:dyDescent="0.25">
      <c r="A46" s="121" t="s">
        <v>281</v>
      </c>
      <c r="B46" s="111" t="s">
        <v>266</v>
      </c>
      <c r="C46" s="106" t="s">
        <v>60</v>
      </c>
      <c r="D46" s="4" t="s">
        <v>212</v>
      </c>
      <c r="E46" s="12">
        <f t="shared" ref="E46" si="144">SUM(F46:H46)</f>
        <v>922.5</v>
      </c>
      <c r="F46" s="13">
        <v>0</v>
      </c>
      <c r="G46" s="13">
        <f t="shared" ref="G46" si="145">K46+O46+S46+W46+AA46+AE46+AI46+AM46+AQ46</f>
        <v>922.5</v>
      </c>
      <c r="H46" s="13">
        <v>0</v>
      </c>
      <c r="I46" s="25">
        <f t="shared" ref="I46" si="146">K46</f>
        <v>0</v>
      </c>
      <c r="J46" s="107">
        <v>0</v>
      </c>
      <c r="K46" s="118">
        <v>0</v>
      </c>
      <c r="L46" s="108">
        <v>0</v>
      </c>
      <c r="M46" s="25">
        <f t="shared" ref="M46:M47" si="147">O46</f>
        <v>922.5</v>
      </c>
      <c r="N46" s="26">
        <v>0</v>
      </c>
      <c r="O46" s="26">
        <f>1500-577.5</f>
        <v>922.5</v>
      </c>
      <c r="P46" s="26">
        <v>0</v>
      </c>
      <c r="Q46" s="25">
        <f t="shared" ref="Q46" si="148">S46</f>
        <v>0</v>
      </c>
      <c r="R46" s="26">
        <v>0</v>
      </c>
      <c r="S46" s="26">
        <v>0</v>
      </c>
      <c r="T46" s="26">
        <v>0</v>
      </c>
      <c r="U46" s="25">
        <f t="shared" ref="U46" si="149">W46</f>
        <v>0</v>
      </c>
      <c r="V46" s="26">
        <v>0</v>
      </c>
      <c r="W46" s="26">
        <v>0</v>
      </c>
      <c r="X46" s="26">
        <v>0</v>
      </c>
      <c r="Y46" s="25">
        <f t="shared" ref="Y46" si="150">AA46</f>
        <v>0</v>
      </c>
      <c r="Z46" s="26">
        <v>0</v>
      </c>
      <c r="AA46" s="26">
        <v>0</v>
      </c>
      <c r="AB46" s="26">
        <v>0</v>
      </c>
      <c r="AC46" s="25">
        <f t="shared" ref="AC46" si="151">AE46</f>
        <v>0</v>
      </c>
      <c r="AD46" s="26">
        <v>0</v>
      </c>
      <c r="AE46" s="26">
        <v>0</v>
      </c>
      <c r="AF46" s="26">
        <v>0</v>
      </c>
      <c r="AG46" s="25">
        <f t="shared" ref="AG46" si="152">AI46</f>
        <v>0</v>
      </c>
      <c r="AH46" s="26">
        <v>0</v>
      </c>
      <c r="AI46" s="26">
        <v>0</v>
      </c>
      <c r="AJ46" s="26">
        <v>0</v>
      </c>
      <c r="AK46" s="25">
        <f t="shared" ref="AK46" si="153">AM46</f>
        <v>0</v>
      </c>
      <c r="AL46" s="26">
        <v>0</v>
      </c>
      <c r="AM46" s="26">
        <v>0</v>
      </c>
      <c r="AN46" s="26">
        <v>0</v>
      </c>
      <c r="AO46" s="25">
        <f t="shared" ref="AO46" si="154">AQ46</f>
        <v>0</v>
      </c>
      <c r="AP46" s="26">
        <v>0</v>
      </c>
      <c r="AQ46" s="26">
        <v>0</v>
      </c>
      <c r="AR46" s="26">
        <v>0</v>
      </c>
    </row>
    <row r="47" spans="1:44" ht="67.5" customHeight="1" outlineLevel="3" x14ac:dyDescent="0.25">
      <c r="A47" s="121" t="s">
        <v>282</v>
      </c>
      <c r="B47" s="111" t="s">
        <v>268</v>
      </c>
      <c r="C47" s="106" t="s">
        <v>60</v>
      </c>
      <c r="D47" s="4" t="s">
        <v>212</v>
      </c>
      <c r="E47" s="12">
        <f t="shared" ref="E47" si="155">SUM(F47:H47)</f>
        <v>610.20000000000005</v>
      </c>
      <c r="F47" s="13">
        <v>0</v>
      </c>
      <c r="G47" s="13">
        <f t="shared" ref="G47" si="156">K47+O47+S47+W47+AA47+AE47+AI47+AM47+AQ47</f>
        <v>610.20000000000005</v>
      </c>
      <c r="H47" s="13">
        <v>0</v>
      </c>
      <c r="I47" s="25">
        <f t="shared" ref="I47" si="157">K47</f>
        <v>0</v>
      </c>
      <c r="J47" s="107">
        <v>0</v>
      </c>
      <c r="K47" s="118">
        <v>0</v>
      </c>
      <c r="L47" s="108">
        <v>0</v>
      </c>
      <c r="M47" s="25">
        <f t="shared" si="147"/>
        <v>610.20000000000005</v>
      </c>
      <c r="N47" s="26"/>
      <c r="O47" s="26">
        <v>610.20000000000005</v>
      </c>
      <c r="P47" s="26">
        <v>0</v>
      </c>
      <c r="Q47" s="25">
        <f t="shared" ref="Q47" si="158">S47</f>
        <v>0</v>
      </c>
      <c r="R47" s="26">
        <v>0</v>
      </c>
      <c r="S47" s="26">
        <v>0</v>
      </c>
      <c r="T47" s="26">
        <v>0</v>
      </c>
      <c r="U47" s="25">
        <f t="shared" ref="U47" si="159">W47</f>
        <v>0</v>
      </c>
      <c r="V47" s="26">
        <v>0</v>
      </c>
      <c r="W47" s="26">
        <v>0</v>
      </c>
      <c r="X47" s="26">
        <v>0</v>
      </c>
      <c r="Y47" s="25">
        <f t="shared" ref="Y47" si="160">AA47</f>
        <v>0</v>
      </c>
      <c r="Z47" s="26">
        <v>0</v>
      </c>
      <c r="AA47" s="26">
        <v>0</v>
      </c>
      <c r="AB47" s="26">
        <v>0</v>
      </c>
      <c r="AC47" s="25">
        <f t="shared" ref="AC47" si="161">AE47</f>
        <v>0</v>
      </c>
      <c r="AD47" s="26">
        <v>0</v>
      </c>
      <c r="AE47" s="26">
        <v>0</v>
      </c>
      <c r="AF47" s="26">
        <v>0</v>
      </c>
      <c r="AG47" s="25">
        <f t="shared" ref="AG47" si="162">AI47</f>
        <v>0</v>
      </c>
      <c r="AH47" s="26">
        <v>0</v>
      </c>
      <c r="AI47" s="26">
        <v>0</v>
      </c>
      <c r="AJ47" s="26">
        <v>0</v>
      </c>
      <c r="AK47" s="25">
        <f t="shared" ref="AK47" si="163">AM47</f>
        <v>0</v>
      </c>
      <c r="AL47" s="26">
        <v>0</v>
      </c>
      <c r="AM47" s="26">
        <v>0</v>
      </c>
      <c r="AN47" s="26">
        <v>0</v>
      </c>
      <c r="AO47" s="25">
        <f t="shared" ref="AO47" si="164">AQ47</f>
        <v>0</v>
      </c>
      <c r="AP47" s="26">
        <v>0</v>
      </c>
      <c r="AQ47" s="26">
        <v>0</v>
      </c>
      <c r="AR47" s="26">
        <v>0</v>
      </c>
    </row>
    <row r="48" spans="1:44" ht="117" customHeight="1" outlineLevel="3" x14ac:dyDescent="0.25">
      <c r="A48" s="121" t="s">
        <v>318</v>
      </c>
      <c r="B48" s="111" t="s">
        <v>319</v>
      </c>
      <c r="C48" s="106" t="s">
        <v>60</v>
      </c>
      <c r="D48" s="4" t="s">
        <v>212</v>
      </c>
      <c r="E48" s="12">
        <f t="shared" ref="E48" si="165">SUM(F48:H48)</f>
        <v>553.1</v>
      </c>
      <c r="F48" s="13">
        <v>0</v>
      </c>
      <c r="G48" s="13">
        <f t="shared" ref="G48" si="166">K48+O48+S48+W48+AA48+AE48+AI48+AM48+AQ48</f>
        <v>553.1</v>
      </c>
      <c r="H48" s="13">
        <v>0</v>
      </c>
      <c r="I48" s="25">
        <f t="shared" ref="I48" si="167">K48</f>
        <v>0</v>
      </c>
      <c r="J48" s="107">
        <v>0</v>
      </c>
      <c r="K48" s="118">
        <v>0</v>
      </c>
      <c r="L48" s="108">
        <v>0</v>
      </c>
      <c r="M48" s="25">
        <f t="shared" ref="M48" si="168">O48</f>
        <v>553.1</v>
      </c>
      <c r="N48" s="26"/>
      <c r="O48" s="26">
        <v>553.1</v>
      </c>
      <c r="P48" s="26">
        <v>0</v>
      </c>
      <c r="Q48" s="25">
        <f t="shared" ref="Q48" si="169">S48</f>
        <v>0</v>
      </c>
      <c r="R48" s="26">
        <v>0</v>
      </c>
      <c r="S48" s="26">
        <v>0</v>
      </c>
      <c r="T48" s="26">
        <v>0</v>
      </c>
      <c r="U48" s="25">
        <f t="shared" ref="U48" si="170">W48</f>
        <v>0</v>
      </c>
      <c r="V48" s="26">
        <v>0</v>
      </c>
      <c r="W48" s="26">
        <v>0</v>
      </c>
      <c r="X48" s="26">
        <v>0</v>
      </c>
      <c r="Y48" s="25">
        <f t="shared" ref="Y48" si="171">AA48</f>
        <v>0</v>
      </c>
      <c r="Z48" s="26">
        <v>0</v>
      </c>
      <c r="AA48" s="26">
        <v>0</v>
      </c>
      <c r="AB48" s="26">
        <v>0</v>
      </c>
      <c r="AC48" s="25">
        <f t="shared" ref="AC48" si="172">AE48</f>
        <v>0</v>
      </c>
      <c r="AD48" s="26">
        <v>0</v>
      </c>
      <c r="AE48" s="26">
        <v>0</v>
      </c>
      <c r="AF48" s="26">
        <v>0</v>
      </c>
      <c r="AG48" s="25">
        <f t="shared" ref="AG48" si="173">AI48</f>
        <v>0</v>
      </c>
      <c r="AH48" s="26">
        <v>0</v>
      </c>
      <c r="AI48" s="26">
        <v>0</v>
      </c>
      <c r="AJ48" s="26">
        <v>0</v>
      </c>
      <c r="AK48" s="25">
        <f t="shared" ref="AK48" si="174">AM48</f>
        <v>0</v>
      </c>
      <c r="AL48" s="26">
        <v>0</v>
      </c>
      <c r="AM48" s="26">
        <v>0</v>
      </c>
      <c r="AN48" s="26">
        <v>0</v>
      </c>
      <c r="AO48" s="25">
        <f t="shared" ref="AO48" si="175">AQ48</f>
        <v>0</v>
      </c>
      <c r="AP48" s="26">
        <v>0</v>
      </c>
      <c r="AQ48" s="26">
        <v>0</v>
      </c>
      <c r="AR48" s="26">
        <v>0</v>
      </c>
    </row>
    <row r="49" spans="1:45" ht="49.5" customHeight="1" outlineLevel="3" x14ac:dyDescent="0.25">
      <c r="A49" s="121" t="s">
        <v>320</v>
      </c>
      <c r="B49" s="111" t="s">
        <v>321</v>
      </c>
      <c r="C49" s="106" t="s">
        <v>60</v>
      </c>
      <c r="D49" s="4" t="s">
        <v>212</v>
      </c>
      <c r="E49" s="12">
        <f t="shared" ref="E49" si="176">SUM(F49:H49)</f>
        <v>62.8</v>
      </c>
      <c r="F49" s="13">
        <v>0</v>
      </c>
      <c r="G49" s="13">
        <f t="shared" ref="G49" si="177">K49+O49+S49+W49+AA49+AE49+AI49+AM49+AQ49</f>
        <v>62.8</v>
      </c>
      <c r="H49" s="13">
        <v>0</v>
      </c>
      <c r="I49" s="25">
        <f t="shared" ref="I49" si="178">K49</f>
        <v>0</v>
      </c>
      <c r="J49" s="107">
        <v>0</v>
      </c>
      <c r="K49" s="118">
        <v>0</v>
      </c>
      <c r="L49" s="108">
        <v>0</v>
      </c>
      <c r="M49" s="25">
        <f t="shared" ref="M49" si="179">O49</f>
        <v>62.8</v>
      </c>
      <c r="N49" s="26"/>
      <c r="O49" s="26">
        <v>62.8</v>
      </c>
      <c r="P49" s="26">
        <v>0</v>
      </c>
      <c r="Q49" s="25">
        <f t="shared" ref="Q49" si="180">S49</f>
        <v>0</v>
      </c>
      <c r="R49" s="26">
        <v>0</v>
      </c>
      <c r="S49" s="26">
        <v>0</v>
      </c>
      <c r="T49" s="26">
        <v>0</v>
      </c>
      <c r="U49" s="25">
        <f t="shared" ref="U49" si="181">W49</f>
        <v>0</v>
      </c>
      <c r="V49" s="26">
        <v>0</v>
      </c>
      <c r="W49" s="26">
        <v>0</v>
      </c>
      <c r="X49" s="26">
        <v>0</v>
      </c>
      <c r="Y49" s="25">
        <f t="shared" ref="Y49" si="182">AA49</f>
        <v>0</v>
      </c>
      <c r="Z49" s="26">
        <v>0</v>
      </c>
      <c r="AA49" s="26">
        <v>0</v>
      </c>
      <c r="AB49" s="26">
        <v>0</v>
      </c>
      <c r="AC49" s="25">
        <f t="shared" ref="AC49" si="183">AE49</f>
        <v>0</v>
      </c>
      <c r="AD49" s="26">
        <v>0</v>
      </c>
      <c r="AE49" s="26">
        <v>0</v>
      </c>
      <c r="AF49" s="26">
        <v>0</v>
      </c>
      <c r="AG49" s="25">
        <f t="shared" ref="AG49" si="184">AI49</f>
        <v>0</v>
      </c>
      <c r="AH49" s="26">
        <v>0</v>
      </c>
      <c r="AI49" s="26">
        <v>0</v>
      </c>
      <c r="AJ49" s="26">
        <v>0</v>
      </c>
      <c r="AK49" s="25">
        <f t="shared" ref="AK49" si="185">AM49</f>
        <v>0</v>
      </c>
      <c r="AL49" s="26">
        <v>0</v>
      </c>
      <c r="AM49" s="26">
        <v>0</v>
      </c>
      <c r="AN49" s="26">
        <v>0</v>
      </c>
      <c r="AO49" s="25">
        <f t="shared" ref="AO49" si="186">AQ49</f>
        <v>0</v>
      </c>
      <c r="AP49" s="26">
        <v>0</v>
      </c>
      <c r="AQ49" s="26">
        <v>0</v>
      </c>
      <c r="AR49" s="26">
        <v>0</v>
      </c>
    </row>
    <row r="50" spans="1:45" ht="49.5" customHeight="1" outlineLevel="3" x14ac:dyDescent="0.25">
      <c r="A50" s="121" t="s">
        <v>330</v>
      </c>
      <c r="B50" s="111" t="s">
        <v>331</v>
      </c>
      <c r="C50" s="106" t="s">
        <v>60</v>
      </c>
      <c r="D50" s="4" t="s">
        <v>212</v>
      </c>
      <c r="E50" s="12">
        <f t="shared" ref="E50" si="187">SUM(F50:H50)</f>
        <v>1254.4000000000001</v>
      </c>
      <c r="F50" s="13">
        <v>0</v>
      </c>
      <c r="G50" s="13">
        <f t="shared" ref="G50" si="188">K50+O50+S50+W50+AA50+AE50+AI50+AM50+AQ50</f>
        <v>1254.4000000000001</v>
      </c>
      <c r="H50" s="13">
        <v>0</v>
      </c>
      <c r="I50" s="25">
        <f t="shared" ref="I50" si="189">K50</f>
        <v>0</v>
      </c>
      <c r="J50" s="107">
        <v>0</v>
      </c>
      <c r="K50" s="118">
        <v>0</v>
      </c>
      <c r="L50" s="108">
        <v>0</v>
      </c>
      <c r="M50" s="25">
        <f t="shared" ref="M50" si="190">O50</f>
        <v>0</v>
      </c>
      <c r="N50" s="26"/>
      <c r="O50" s="26">
        <v>0</v>
      </c>
      <c r="P50" s="26">
        <v>0</v>
      </c>
      <c r="Q50" s="25">
        <f t="shared" ref="Q50" si="191">S50</f>
        <v>1254.4000000000001</v>
      </c>
      <c r="R50" s="26">
        <v>0</v>
      </c>
      <c r="S50" s="26">
        <f>1416.7-162.3</f>
        <v>1254.4000000000001</v>
      </c>
      <c r="T50" s="26">
        <v>0</v>
      </c>
      <c r="U50" s="25">
        <f t="shared" ref="U50" si="192">W50</f>
        <v>0</v>
      </c>
      <c r="V50" s="26">
        <v>0</v>
      </c>
      <c r="W50" s="26">
        <v>0</v>
      </c>
      <c r="X50" s="26">
        <v>0</v>
      </c>
      <c r="Y50" s="25">
        <f t="shared" ref="Y50" si="193">AA50</f>
        <v>0</v>
      </c>
      <c r="Z50" s="26">
        <v>0</v>
      </c>
      <c r="AA50" s="26">
        <v>0</v>
      </c>
      <c r="AB50" s="26">
        <v>0</v>
      </c>
      <c r="AC50" s="25">
        <f t="shared" ref="AC50" si="194">AE50</f>
        <v>0</v>
      </c>
      <c r="AD50" s="26">
        <v>0</v>
      </c>
      <c r="AE50" s="26">
        <v>0</v>
      </c>
      <c r="AF50" s="26">
        <v>0</v>
      </c>
      <c r="AG50" s="25">
        <f t="shared" ref="AG50" si="195">AI50</f>
        <v>0</v>
      </c>
      <c r="AH50" s="26">
        <v>0</v>
      </c>
      <c r="AI50" s="26">
        <v>0</v>
      </c>
      <c r="AJ50" s="26">
        <v>0</v>
      </c>
      <c r="AK50" s="25">
        <f t="shared" ref="AK50" si="196">AM50</f>
        <v>0</v>
      </c>
      <c r="AL50" s="26">
        <v>0</v>
      </c>
      <c r="AM50" s="26">
        <v>0</v>
      </c>
      <c r="AN50" s="26">
        <v>0</v>
      </c>
      <c r="AO50" s="25">
        <f t="shared" ref="AO50" si="197">AQ50</f>
        <v>0</v>
      </c>
      <c r="AP50" s="26">
        <v>0</v>
      </c>
      <c r="AQ50" s="26">
        <v>0</v>
      </c>
      <c r="AR50" s="26">
        <v>0</v>
      </c>
    </row>
    <row r="51" spans="1:45" ht="49.5" customHeight="1" outlineLevel="3" x14ac:dyDescent="0.25">
      <c r="A51" s="121" t="s">
        <v>341</v>
      </c>
      <c r="B51" s="111" t="s">
        <v>340</v>
      </c>
      <c r="C51" s="106" t="s">
        <v>60</v>
      </c>
      <c r="D51" s="4" t="s">
        <v>212</v>
      </c>
      <c r="E51" s="12">
        <f t="shared" ref="E51" si="198">SUM(F51:H51)</f>
        <v>420.90000000000003</v>
      </c>
      <c r="F51" s="13">
        <v>0</v>
      </c>
      <c r="G51" s="13">
        <f t="shared" ref="G51" si="199">K51+O51+S51+W51+AA51+AE51+AI51+AM51+AQ51</f>
        <v>420.90000000000003</v>
      </c>
      <c r="H51" s="13">
        <v>0</v>
      </c>
      <c r="I51" s="25">
        <f t="shared" ref="I51" si="200">K51</f>
        <v>0</v>
      </c>
      <c r="J51" s="107">
        <v>0</v>
      </c>
      <c r="K51" s="118">
        <v>0</v>
      </c>
      <c r="L51" s="108">
        <v>0</v>
      </c>
      <c r="M51" s="25">
        <f t="shared" ref="M51" si="201">O51</f>
        <v>0</v>
      </c>
      <c r="N51" s="26"/>
      <c r="O51" s="26">
        <v>0</v>
      </c>
      <c r="P51" s="26">
        <v>0</v>
      </c>
      <c r="Q51" s="25">
        <f t="shared" ref="Q51" si="202">S51</f>
        <v>420.90000000000003</v>
      </c>
      <c r="R51" s="26">
        <v>0</v>
      </c>
      <c r="S51" s="26">
        <f>343.6+77.3</f>
        <v>420.90000000000003</v>
      </c>
      <c r="T51" s="26">
        <v>0</v>
      </c>
      <c r="U51" s="25">
        <f t="shared" ref="U51" si="203">W51</f>
        <v>0</v>
      </c>
      <c r="V51" s="26">
        <v>0</v>
      </c>
      <c r="W51" s="26">
        <v>0</v>
      </c>
      <c r="X51" s="26">
        <v>0</v>
      </c>
      <c r="Y51" s="25">
        <f t="shared" ref="Y51" si="204">AA51</f>
        <v>0</v>
      </c>
      <c r="Z51" s="26">
        <v>0</v>
      </c>
      <c r="AA51" s="26">
        <v>0</v>
      </c>
      <c r="AB51" s="26">
        <v>0</v>
      </c>
      <c r="AC51" s="25">
        <f t="shared" ref="AC51" si="205">AE51</f>
        <v>0</v>
      </c>
      <c r="AD51" s="26">
        <v>0</v>
      </c>
      <c r="AE51" s="26">
        <v>0</v>
      </c>
      <c r="AF51" s="26">
        <v>0</v>
      </c>
      <c r="AG51" s="25">
        <f t="shared" ref="AG51" si="206">AI51</f>
        <v>0</v>
      </c>
      <c r="AH51" s="26">
        <v>0</v>
      </c>
      <c r="AI51" s="26">
        <v>0</v>
      </c>
      <c r="AJ51" s="26">
        <v>0</v>
      </c>
      <c r="AK51" s="25">
        <f t="shared" ref="AK51" si="207">AM51</f>
        <v>0</v>
      </c>
      <c r="AL51" s="26">
        <v>0</v>
      </c>
      <c r="AM51" s="26">
        <v>0</v>
      </c>
      <c r="AN51" s="26">
        <v>0</v>
      </c>
      <c r="AO51" s="25">
        <f t="shared" ref="AO51" si="208">AQ51</f>
        <v>0</v>
      </c>
      <c r="AP51" s="26">
        <v>0</v>
      </c>
      <c r="AQ51" s="26">
        <v>0</v>
      </c>
      <c r="AR51" s="26">
        <v>0</v>
      </c>
    </row>
    <row r="52" spans="1:45" ht="74.25" customHeight="1" outlineLevel="3" x14ac:dyDescent="0.25">
      <c r="A52" s="121" t="s">
        <v>346</v>
      </c>
      <c r="B52" s="111" t="s">
        <v>347</v>
      </c>
      <c r="C52" s="106" t="s">
        <v>60</v>
      </c>
      <c r="D52" s="4" t="s">
        <v>212</v>
      </c>
      <c r="E52" s="12">
        <f t="shared" ref="E52" si="209">SUM(F52:H52)</f>
        <v>120.2</v>
      </c>
      <c r="F52" s="13">
        <v>0</v>
      </c>
      <c r="G52" s="13">
        <f t="shared" ref="G52" si="210">K52+O52+S52+W52+AA52+AE52+AI52+AM52+AQ52</f>
        <v>120.2</v>
      </c>
      <c r="H52" s="13">
        <v>0</v>
      </c>
      <c r="I52" s="25">
        <f t="shared" ref="I52" si="211">K52</f>
        <v>0</v>
      </c>
      <c r="J52" s="107">
        <v>0</v>
      </c>
      <c r="K52" s="118">
        <v>0</v>
      </c>
      <c r="L52" s="108">
        <v>0</v>
      </c>
      <c r="M52" s="25">
        <f t="shared" ref="M52" si="212">O52</f>
        <v>0</v>
      </c>
      <c r="N52" s="26"/>
      <c r="O52" s="26">
        <v>0</v>
      </c>
      <c r="P52" s="26">
        <v>0</v>
      </c>
      <c r="Q52" s="25">
        <f t="shared" ref="Q52" si="213">S52</f>
        <v>120.2</v>
      </c>
      <c r="R52" s="26">
        <v>0</v>
      </c>
      <c r="S52" s="26">
        <v>120.2</v>
      </c>
      <c r="T52" s="26">
        <v>0</v>
      </c>
      <c r="U52" s="25">
        <f t="shared" ref="U52" si="214">W52</f>
        <v>0</v>
      </c>
      <c r="V52" s="26">
        <v>0</v>
      </c>
      <c r="W52" s="26">
        <v>0</v>
      </c>
      <c r="X52" s="26">
        <v>0</v>
      </c>
      <c r="Y52" s="25">
        <f t="shared" ref="Y52" si="215">AA52</f>
        <v>0</v>
      </c>
      <c r="Z52" s="26">
        <v>0</v>
      </c>
      <c r="AA52" s="26">
        <v>0</v>
      </c>
      <c r="AB52" s="26">
        <v>0</v>
      </c>
      <c r="AC52" s="25">
        <f t="shared" ref="AC52" si="216">AE52</f>
        <v>0</v>
      </c>
      <c r="AD52" s="26">
        <v>0</v>
      </c>
      <c r="AE52" s="26">
        <v>0</v>
      </c>
      <c r="AF52" s="26">
        <v>0</v>
      </c>
      <c r="AG52" s="25">
        <f t="shared" ref="AG52" si="217">AI52</f>
        <v>0</v>
      </c>
      <c r="AH52" s="26">
        <v>0</v>
      </c>
      <c r="AI52" s="26">
        <v>0</v>
      </c>
      <c r="AJ52" s="26">
        <v>0</v>
      </c>
      <c r="AK52" s="25">
        <f t="shared" ref="AK52" si="218">AM52</f>
        <v>0</v>
      </c>
      <c r="AL52" s="26">
        <v>0</v>
      </c>
      <c r="AM52" s="26">
        <v>0</v>
      </c>
      <c r="AN52" s="26">
        <v>0</v>
      </c>
      <c r="AO52" s="25">
        <f t="shared" ref="AO52" si="219">AQ52</f>
        <v>0</v>
      </c>
      <c r="AP52" s="26">
        <v>0</v>
      </c>
      <c r="AQ52" s="26">
        <v>0</v>
      </c>
      <c r="AR52" s="26">
        <v>0</v>
      </c>
    </row>
    <row r="53" spans="1:45" ht="66.75" customHeight="1" outlineLevel="3" x14ac:dyDescent="0.25">
      <c r="A53" s="121" t="s">
        <v>357</v>
      </c>
      <c r="B53" s="111" t="s">
        <v>358</v>
      </c>
      <c r="C53" s="106" t="s">
        <v>60</v>
      </c>
      <c r="D53" s="4" t="s">
        <v>212</v>
      </c>
      <c r="E53" s="12">
        <f t="shared" ref="E53" si="220">SUM(F53:H53)</f>
        <v>227.5</v>
      </c>
      <c r="F53" s="13">
        <v>0</v>
      </c>
      <c r="G53" s="13">
        <f t="shared" ref="G53" si="221">K53+O53+S53+W53+AA53+AE53+AI53+AM53+AQ53</f>
        <v>227.5</v>
      </c>
      <c r="H53" s="13">
        <v>0</v>
      </c>
      <c r="I53" s="25">
        <f t="shared" ref="I53" si="222">K53</f>
        <v>0</v>
      </c>
      <c r="J53" s="107">
        <v>0</v>
      </c>
      <c r="K53" s="118">
        <v>0</v>
      </c>
      <c r="L53" s="108">
        <v>0</v>
      </c>
      <c r="M53" s="25">
        <f t="shared" ref="M53" si="223">O53</f>
        <v>0</v>
      </c>
      <c r="N53" s="26"/>
      <c r="O53" s="26">
        <v>0</v>
      </c>
      <c r="P53" s="26">
        <v>0</v>
      </c>
      <c r="Q53" s="25">
        <f t="shared" ref="Q53" si="224">S53</f>
        <v>227.5</v>
      </c>
      <c r="R53" s="26">
        <v>0</v>
      </c>
      <c r="S53" s="26">
        <v>227.5</v>
      </c>
      <c r="T53" s="26">
        <v>0</v>
      </c>
      <c r="U53" s="25">
        <f t="shared" ref="U53" si="225">W53</f>
        <v>0</v>
      </c>
      <c r="V53" s="26">
        <v>0</v>
      </c>
      <c r="W53" s="26">
        <v>0</v>
      </c>
      <c r="X53" s="26">
        <v>0</v>
      </c>
      <c r="Y53" s="25">
        <f t="shared" ref="Y53" si="226">AA53</f>
        <v>0</v>
      </c>
      <c r="Z53" s="26">
        <v>0</v>
      </c>
      <c r="AA53" s="26">
        <v>0</v>
      </c>
      <c r="AB53" s="26">
        <v>0</v>
      </c>
      <c r="AC53" s="25">
        <f t="shared" ref="AC53" si="227">AE53</f>
        <v>0</v>
      </c>
      <c r="AD53" s="26">
        <v>0</v>
      </c>
      <c r="AE53" s="26">
        <v>0</v>
      </c>
      <c r="AF53" s="26">
        <v>0</v>
      </c>
      <c r="AG53" s="25">
        <f t="shared" ref="AG53" si="228">AI53</f>
        <v>0</v>
      </c>
      <c r="AH53" s="26">
        <v>0</v>
      </c>
      <c r="AI53" s="26">
        <v>0</v>
      </c>
      <c r="AJ53" s="26">
        <v>0</v>
      </c>
      <c r="AK53" s="25">
        <f t="shared" ref="AK53" si="229">AM53</f>
        <v>0</v>
      </c>
      <c r="AL53" s="26">
        <v>0</v>
      </c>
      <c r="AM53" s="26">
        <v>0</v>
      </c>
      <c r="AN53" s="26">
        <v>0</v>
      </c>
      <c r="AO53" s="25">
        <f t="shared" ref="AO53" si="230">AQ53</f>
        <v>0</v>
      </c>
      <c r="AP53" s="26">
        <v>0</v>
      </c>
      <c r="AQ53" s="26">
        <v>0</v>
      </c>
      <c r="AR53" s="26">
        <v>0</v>
      </c>
    </row>
    <row r="54" spans="1:45" ht="54" customHeight="1" outlineLevel="3" x14ac:dyDescent="0.25">
      <c r="A54" s="121" t="s">
        <v>359</v>
      </c>
      <c r="B54" s="111" t="s">
        <v>360</v>
      </c>
      <c r="C54" s="106" t="s">
        <v>60</v>
      </c>
      <c r="D54" s="4" t="s">
        <v>212</v>
      </c>
      <c r="E54" s="12">
        <f t="shared" ref="E54" si="231">SUM(F54:H54)</f>
        <v>521.79999999999995</v>
      </c>
      <c r="F54" s="13">
        <v>0</v>
      </c>
      <c r="G54" s="13">
        <f t="shared" ref="G54" si="232">K54+O54+S54+W54+AA54+AE54+AI54+AM54+AQ54</f>
        <v>521.79999999999995</v>
      </c>
      <c r="H54" s="13">
        <v>0</v>
      </c>
      <c r="I54" s="25">
        <f t="shared" ref="I54" si="233">K54</f>
        <v>0</v>
      </c>
      <c r="J54" s="107">
        <v>0</v>
      </c>
      <c r="K54" s="118">
        <v>0</v>
      </c>
      <c r="L54" s="108">
        <v>0</v>
      </c>
      <c r="M54" s="25">
        <f t="shared" ref="M54" si="234">O54</f>
        <v>0</v>
      </c>
      <c r="N54" s="26"/>
      <c r="O54" s="26">
        <v>0</v>
      </c>
      <c r="P54" s="26">
        <v>0</v>
      </c>
      <c r="Q54" s="25">
        <f t="shared" ref="Q54" si="235">S54</f>
        <v>521.79999999999995</v>
      </c>
      <c r="R54" s="26">
        <v>0</v>
      </c>
      <c r="S54" s="26">
        <v>521.79999999999995</v>
      </c>
      <c r="T54" s="26">
        <v>0</v>
      </c>
      <c r="U54" s="25">
        <f t="shared" ref="U54" si="236">W54</f>
        <v>0</v>
      </c>
      <c r="V54" s="26">
        <v>0</v>
      </c>
      <c r="W54" s="26">
        <v>0</v>
      </c>
      <c r="X54" s="26">
        <v>0</v>
      </c>
      <c r="Y54" s="25">
        <f t="shared" ref="Y54" si="237">AA54</f>
        <v>0</v>
      </c>
      <c r="Z54" s="26">
        <v>0</v>
      </c>
      <c r="AA54" s="26">
        <v>0</v>
      </c>
      <c r="AB54" s="26">
        <v>0</v>
      </c>
      <c r="AC54" s="25">
        <f t="shared" ref="AC54" si="238">AE54</f>
        <v>0</v>
      </c>
      <c r="AD54" s="26">
        <v>0</v>
      </c>
      <c r="AE54" s="26">
        <v>0</v>
      </c>
      <c r="AF54" s="26">
        <v>0</v>
      </c>
      <c r="AG54" s="25">
        <f t="shared" ref="AG54" si="239">AI54</f>
        <v>0</v>
      </c>
      <c r="AH54" s="26">
        <v>0</v>
      </c>
      <c r="AI54" s="26">
        <v>0</v>
      </c>
      <c r="AJ54" s="26">
        <v>0</v>
      </c>
      <c r="AK54" s="25">
        <f t="shared" ref="AK54" si="240">AM54</f>
        <v>0</v>
      </c>
      <c r="AL54" s="26">
        <v>0</v>
      </c>
      <c r="AM54" s="26">
        <v>0</v>
      </c>
      <c r="AN54" s="26">
        <v>0</v>
      </c>
      <c r="AO54" s="25">
        <f t="shared" ref="AO54" si="241">AQ54</f>
        <v>0</v>
      </c>
      <c r="AP54" s="26">
        <v>0</v>
      </c>
      <c r="AQ54" s="26">
        <v>0</v>
      </c>
      <c r="AR54" s="26">
        <v>0</v>
      </c>
    </row>
    <row r="55" spans="1:45" ht="93" customHeight="1" outlineLevel="3" x14ac:dyDescent="0.25">
      <c r="A55" s="121" t="s">
        <v>361</v>
      </c>
      <c r="B55" s="111" t="s">
        <v>362</v>
      </c>
      <c r="C55" s="106" t="s">
        <v>60</v>
      </c>
      <c r="D55" s="4" t="s">
        <v>212</v>
      </c>
      <c r="E55" s="12">
        <f t="shared" ref="E55" si="242">SUM(F55:H55)</f>
        <v>365.4</v>
      </c>
      <c r="F55" s="13">
        <v>0</v>
      </c>
      <c r="G55" s="13">
        <f t="shared" ref="G55" si="243">K55+O55+S55+W55+AA55+AE55+AI55+AM55+AQ55</f>
        <v>365.4</v>
      </c>
      <c r="H55" s="13">
        <v>0</v>
      </c>
      <c r="I55" s="25">
        <f t="shared" ref="I55" si="244">K55</f>
        <v>0</v>
      </c>
      <c r="J55" s="107">
        <v>0</v>
      </c>
      <c r="K55" s="118">
        <v>0</v>
      </c>
      <c r="L55" s="108">
        <v>0</v>
      </c>
      <c r="M55" s="25">
        <f t="shared" ref="M55" si="245">O55</f>
        <v>0</v>
      </c>
      <c r="N55" s="26"/>
      <c r="O55" s="26">
        <v>0</v>
      </c>
      <c r="P55" s="26">
        <v>0</v>
      </c>
      <c r="Q55" s="25">
        <f t="shared" ref="Q55" si="246">S55</f>
        <v>182.7</v>
      </c>
      <c r="R55" s="26">
        <v>0</v>
      </c>
      <c r="S55" s="26">
        <v>182.7</v>
      </c>
      <c r="T55" s="26">
        <v>0</v>
      </c>
      <c r="U55" s="25">
        <f t="shared" ref="U55" si="247">W55</f>
        <v>182.7</v>
      </c>
      <c r="V55" s="26">
        <v>0</v>
      </c>
      <c r="W55" s="26">
        <v>182.7</v>
      </c>
      <c r="X55" s="26">
        <v>0</v>
      </c>
      <c r="Y55" s="25">
        <f t="shared" ref="Y55" si="248">AA55</f>
        <v>0</v>
      </c>
      <c r="Z55" s="26">
        <v>0</v>
      </c>
      <c r="AA55" s="26">
        <v>0</v>
      </c>
      <c r="AB55" s="26">
        <v>0</v>
      </c>
      <c r="AC55" s="25">
        <f t="shared" ref="AC55" si="249">AE55</f>
        <v>0</v>
      </c>
      <c r="AD55" s="26">
        <v>0</v>
      </c>
      <c r="AE55" s="26">
        <v>0</v>
      </c>
      <c r="AF55" s="26">
        <v>0</v>
      </c>
      <c r="AG55" s="25">
        <f t="shared" ref="AG55" si="250">AI55</f>
        <v>0</v>
      </c>
      <c r="AH55" s="26">
        <v>0</v>
      </c>
      <c r="AI55" s="26">
        <v>0</v>
      </c>
      <c r="AJ55" s="26">
        <v>0</v>
      </c>
      <c r="AK55" s="25">
        <f t="shared" ref="AK55" si="251">AM55</f>
        <v>0</v>
      </c>
      <c r="AL55" s="26">
        <v>0</v>
      </c>
      <c r="AM55" s="26">
        <v>0</v>
      </c>
      <c r="AN55" s="26">
        <v>0</v>
      </c>
      <c r="AO55" s="25">
        <f t="shared" ref="AO55" si="252">AQ55</f>
        <v>0</v>
      </c>
      <c r="AP55" s="26">
        <v>0</v>
      </c>
      <c r="AQ55" s="26">
        <v>0</v>
      </c>
      <c r="AR55" s="26">
        <v>0</v>
      </c>
    </row>
    <row r="56" spans="1:45" ht="42.75" customHeight="1" outlineLevel="3" x14ac:dyDescent="0.25">
      <c r="A56" s="121" t="s">
        <v>371</v>
      </c>
      <c r="B56" s="111" t="s">
        <v>372</v>
      </c>
      <c r="C56" s="4" t="s">
        <v>60</v>
      </c>
      <c r="D56" s="4" t="s">
        <v>226</v>
      </c>
      <c r="E56" s="12">
        <f t="shared" ref="E56:E57" si="253">SUM(F56:H56)</f>
        <v>526</v>
      </c>
      <c r="F56" s="13">
        <v>0</v>
      </c>
      <c r="G56" s="13">
        <f t="shared" ref="G56:G57" si="254">K56+O56+S56+W56+AA56+AE56+AI56+AM56+AQ56</f>
        <v>526</v>
      </c>
      <c r="H56" s="13">
        <v>0</v>
      </c>
      <c r="I56" s="25">
        <f t="shared" ref="I56" si="255">K56</f>
        <v>0</v>
      </c>
      <c r="J56" s="26">
        <v>0</v>
      </c>
      <c r="K56" s="118">
        <v>0</v>
      </c>
      <c r="L56" s="108">
        <v>0</v>
      </c>
      <c r="M56" s="25">
        <f t="shared" ref="M56" si="256">O56</f>
        <v>0</v>
      </c>
      <c r="N56" s="26"/>
      <c r="O56" s="26">
        <v>0</v>
      </c>
      <c r="P56" s="26">
        <v>0</v>
      </c>
      <c r="Q56" s="25">
        <f t="shared" ref="Q56" si="257">S56</f>
        <v>0</v>
      </c>
      <c r="R56" s="26">
        <v>0</v>
      </c>
      <c r="S56" s="26">
        <v>0</v>
      </c>
      <c r="T56" s="26">
        <v>0</v>
      </c>
      <c r="U56" s="25">
        <f t="shared" ref="U56:U57" si="258">W56</f>
        <v>526</v>
      </c>
      <c r="V56" s="26">
        <v>0</v>
      </c>
      <c r="W56" s="26">
        <v>526</v>
      </c>
      <c r="X56" s="26">
        <v>0</v>
      </c>
      <c r="Y56" s="25">
        <f t="shared" ref="Y56" si="259">AA56</f>
        <v>0</v>
      </c>
      <c r="Z56" s="26">
        <v>0</v>
      </c>
      <c r="AA56" s="26">
        <v>0</v>
      </c>
      <c r="AB56" s="26">
        <v>0</v>
      </c>
      <c r="AC56" s="25">
        <f t="shared" ref="AC56" si="260">AE56</f>
        <v>0</v>
      </c>
      <c r="AD56" s="26">
        <v>0</v>
      </c>
      <c r="AE56" s="26">
        <v>0</v>
      </c>
      <c r="AF56" s="26">
        <v>0</v>
      </c>
      <c r="AG56" s="25">
        <f t="shared" ref="AG56" si="261">AI56</f>
        <v>0</v>
      </c>
      <c r="AH56" s="26">
        <v>0</v>
      </c>
      <c r="AI56" s="26">
        <v>0</v>
      </c>
      <c r="AJ56" s="26">
        <v>0</v>
      </c>
      <c r="AK56" s="25">
        <f t="shared" ref="AK56" si="262">AM56</f>
        <v>0</v>
      </c>
      <c r="AL56" s="26">
        <v>0</v>
      </c>
      <c r="AM56" s="26">
        <v>0</v>
      </c>
      <c r="AN56" s="26">
        <v>0</v>
      </c>
      <c r="AO56" s="25">
        <f t="shared" ref="AO56" si="263">AQ56</f>
        <v>0</v>
      </c>
      <c r="AP56" s="26">
        <v>0</v>
      </c>
      <c r="AQ56" s="26">
        <v>0</v>
      </c>
      <c r="AR56" s="26">
        <v>0</v>
      </c>
    </row>
    <row r="57" spans="1:45" ht="75" customHeight="1" outlineLevel="3" x14ac:dyDescent="0.25">
      <c r="A57" s="121" t="s">
        <v>376</v>
      </c>
      <c r="B57" s="111" t="s">
        <v>375</v>
      </c>
      <c r="C57" s="4" t="s">
        <v>60</v>
      </c>
      <c r="D57" s="4" t="s">
        <v>212</v>
      </c>
      <c r="E57" s="12">
        <f t="shared" si="253"/>
        <v>1330</v>
      </c>
      <c r="F57" s="13"/>
      <c r="G57" s="13">
        <f t="shared" si="254"/>
        <v>1330</v>
      </c>
      <c r="H57" s="13">
        <v>0</v>
      </c>
      <c r="I57" s="25">
        <f t="shared" ref="I57" si="264">K57</f>
        <v>0</v>
      </c>
      <c r="J57" s="26">
        <v>0</v>
      </c>
      <c r="K57" s="118">
        <v>0</v>
      </c>
      <c r="L57" s="108">
        <v>0</v>
      </c>
      <c r="M57" s="25">
        <f t="shared" ref="M57" si="265">O57</f>
        <v>0</v>
      </c>
      <c r="N57" s="26"/>
      <c r="O57" s="26">
        <v>0</v>
      </c>
      <c r="P57" s="26">
        <v>0</v>
      </c>
      <c r="Q57" s="25">
        <f t="shared" ref="Q57" si="266">S57</f>
        <v>0</v>
      </c>
      <c r="R57" s="26">
        <v>0</v>
      </c>
      <c r="S57" s="26">
        <v>0</v>
      </c>
      <c r="T57" s="26">
        <v>0</v>
      </c>
      <c r="U57" s="25">
        <f t="shared" si="258"/>
        <v>1330</v>
      </c>
      <c r="V57" s="26">
        <v>0</v>
      </c>
      <c r="W57" s="26">
        <v>1330</v>
      </c>
      <c r="X57" s="26">
        <v>0</v>
      </c>
      <c r="Y57" s="25">
        <f t="shared" ref="Y57" si="267">AA57</f>
        <v>0</v>
      </c>
      <c r="Z57" s="26">
        <v>0</v>
      </c>
      <c r="AA57" s="26">
        <v>0</v>
      </c>
      <c r="AB57" s="26">
        <v>0</v>
      </c>
      <c r="AC57" s="25">
        <f t="shared" ref="AC57" si="268">AE57</f>
        <v>0</v>
      </c>
      <c r="AD57" s="26">
        <v>0</v>
      </c>
      <c r="AE57" s="26">
        <v>0</v>
      </c>
      <c r="AF57" s="26">
        <v>0</v>
      </c>
      <c r="AG57" s="25">
        <f t="shared" ref="AG57" si="269">AI57</f>
        <v>0</v>
      </c>
      <c r="AH57" s="26">
        <v>0</v>
      </c>
      <c r="AI57" s="26">
        <v>0</v>
      </c>
      <c r="AJ57" s="26">
        <v>0</v>
      </c>
      <c r="AK57" s="25">
        <f t="shared" ref="AK57" si="270">AM57</f>
        <v>0</v>
      </c>
      <c r="AL57" s="26">
        <v>0</v>
      </c>
      <c r="AM57" s="26">
        <v>0</v>
      </c>
      <c r="AN57" s="26">
        <v>0</v>
      </c>
      <c r="AO57" s="25">
        <f t="shared" ref="AO57" si="271">AQ57</f>
        <v>0</v>
      </c>
      <c r="AP57" s="26">
        <v>0</v>
      </c>
      <c r="AQ57" s="26">
        <v>0</v>
      </c>
      <c r="AR57" s="26">
        <v>0</v>
      </c>
    </row>
    <row r="58" spans="1:45" ht="75" customHeight="1" outlineLevel="3" x14ac:dyDescent="0.25">
      <c r="A58" s="132" t="s">
        <v>381</v>
      </c>
      <c r="B58" s="141" t="s">
        <v>382</v>
      </c>
      <c r="C58" s="4" t="s">
        <v>60</v>
      </c>
      <c r="D58" s="140" t="s">
        <v>212</v>
      </c>
      <c r="E58" s="119">
        <f t="shared" ref="E58" si="272">SUM(F58:H58)</f>
        <v>268</v>
      </c>
      <c r="F58" s="133"/>
      <c r="G58" s="133">
        <f t="shared" ref="G58" si="273">K58+O58+S58+W58+AA58+AE58+AI58+AM58+AQ58</f>
        <v>268</v>
      </c>
      <c r="H58" s="133">
        <v>0</v>
      </c>
      <c r="I58" s="134">
        <f t="shared" ref="I58" si="274">K58</f>
        <v>0</v>
      </c>
      <c r="J58" s="109">
        <v>0</v>
      </c>
      <c r="K58" s="135">
        <v>0</v>
      </c>
      <c r="L58" s="136">
        <v>0</v>
      </c>
      <c r="M58" s="134">
        <f t="shared" ref="M58" si="275">O58</f>
        <v>0</v>
      </c>
      <c r="N58" s="109"/>
      <c r="O58" s="109">
        <v>0</v>
      </c>
      <c r="P58" s="109">
        <v>0</v>
      </c>
      <c r="Q58" s="134">
        <f t="shared" ref="Q58" si="276">S58</f>
        <v>0</v>
      </c>
      <c r="R58" s="109">
        <v>0</v>
      </c>
      <c r="S58" s="109">
        <v>0</v>
      </c>
      <c r="T58" s="109">
        <v>0</v>
      </c>
      <c r="U58" s="134">
        <f t="shared" ref="U58" si="277">W58</f>
        <v>268</v>
      </c>
      <c r="V58" s="109">
        <v>0</v>
      </c>
      <c r="W58" s="109">
        <v>268</v>
      </c>
      <c r="X58" s="109">
        <v>0</v>
      </c>
      <c r="Y58" s="134">
        <f t="shared" ref="Y58" si="278">AA58</f>
        <v>0</v>
      </c>
      <c r="Z58" s="109">
        <v>0</v>
      </c>
      <c r="AA58" s="109">
        <v>0</v>
      </c>
      <c r="AB58" s="109">
        <v>0</v>
      </c>
      <c r="AC58" s="134">
        <f t="shared" ref="AC58" si="279">AE58</f>
        <v>0</v>
      </c>
      <c r="AD58" s="109">
        <v>0</v>
      </c>
      <c r="AE58" s="109">
        <v>0</v>
      </c>
      <c r="AF58" s="109">
        <v>0</v>
      </c>
      <c r="AG58" s="134">
        <f t="shared" ref="AG58" si="280">AI58</f>
        <v>0</v>
      </c>
      <c r="AH58" s="109">
        <v>0</v>
      </c>
      <c r="AI58" s="109">
        <v>0</v>
      </c>
      <c r="AJ58" s="109">
        <v>0</v>
      </c>
      <c r="AK58" s="134">
        <f t="shared" ref="AK58" si="281">AM58</f>
        <v>0</v>
      </c>
      <c r="AL58" s="109">
        <v>0</v>
      </c>
      <c r="AM58" s="109">
        <v>0</v>
      </c>
      <c r="AN58" s="109">
        <v>0</v>
      </c>
      <c r="AO58" s="134">
        <f t="shared" ref="AO58" si="282">AQ58</f>
        <v>0</v>
      </c>
      <c r="AP58" s="109">
        <v>0</v>
      </c>
      <c r="AQ58" s="109">
        <v>0</v>
      </c>
      <c r="AR58" s="109">
        <v>0</v>
      </c>
    </row>
    <row r="59" spans="1:45" ht="75" customHeight="1" outlineLevel="3" x14ac:dyDescent="0.25">
      <c r="A59" s="121" t="s">
        <v>387</v>
      </c>
      <c r="B59" s="111" t="s">
        <v>394</v>
      </c>
      <c r="C59" s="4" t="s">
        <v>60</v>
      </c>
      <c r="D59" s="131" t="s">
        <v>212</v>
      </c>
      <c r="E59" s="12">
        <f t="shared" ref="E59" si="283">SUM(F59:H59)</f>
        <v>1536.1</v>
      </c>
      <c r="F59" s="13"/>
      <c r="G59" s="13">
        <f t="shared" ref="G59" si="284">K59+O59+S59+W59+AA59+AE59+AI59+AM59+AQ59</f>
        <v>1536.1</v>
      </c>
      <c r="H59" s="13">
        <v>0</v>
      </c>
      <c r="I59" s="25">
        <f t="shared" ref="I59" si="285">K59</f>
        <v>0</v>
      </c>
      <c r="J59" s="26">
        <v>0</v>
      </c>
      <c r="K59" s="118">
        <v>0</v>
      </c>
      <c r="L59" s="26">
        <v>0</v>
      </c>
      <c r="M59" s="25">
        <f t="shared" ref="M59" si="286">O59</f>
        <v>0</v>
      </c>
      <c r="N59" s="26"/>
      <c r="O59" s="26">
        <v>0</v>
      </c>
      <c r="P59" s="26">
        <v>0</v>
      </c>
      <c r="Q59" s="25">
        <f t="shared" ref="Q59" si="287">S59</f>
        <v>0</v>
      </c>
      <c r="R59" s="26">
        <v>0</v>
      </c>
      <c r="S59" s="26">
        <v>0</v>
      </c>
      <c r="T59" s="26">
        <v>0</v>
      </c>
      <c r="U59" s="25">
        <f t="shared" ref="U59" si="288">W59</f>
        <v>1536.1</v>
      </c>
      <c r="V59" s="26">
        <v>0</v>
      </c>
      <c r="W59" s="26">
        <v>1536.1</v>
      </c>
      <c r="X59" s="26">
        <v>0</v>
      </c>
      <c r="Y59" s="25">
        <f t="shared" ref="Y59" si="289">AA59</f>
        <v>0</v>
      </c>
      <c r="Z59" s="26">
        <v>0</v>
      </c>
      <c r="AA59" s="26">
        <v>0</v>
      </c>
      <c r="AB59" s="26">
        <v>0</v>
      </c>
      <c r="AC59" s="25">
        <f t="shared" ref="AC59" si="290">AE59</f>
        <v>0</v>
      </c>
      <c r="AD59" s="26">
        <v>0</v>
      </c>
      <c r="AE59" s="26">
        <v>0</v>
      </c>
      <c r="AF59" s="26">
        <v>0</v>
      </c>
      <c r="AG59" s="25">
        <f t="shared" ref="AG59" si="291">AI59</f>
        <v>0</v>
      </c>
      <c r="AH59" s="26">
        <v>0</v>
      </c>
      <c r="AI59" s="26">
        <v>0</v>
      </c>
      <c r="AJ59" s="26">
        <v>0</v>
      </c>
      <c r="AK59" s="25">
        <f t="shared" ref="AK59" si="292">AM59</f>
        <v>0</v>
      </c>
      <c r="AL59" s="26">
        <v>0</v>
      </c>
      <c r="AM59" s="26">
        <v>0</v>
      </c>
      <c r="AN59" s="26">
        <v>0</v>
      </c>
      <c r="AO59" s="25">
        <f t="shared" ref="AO59" si="293">AQ59</f>
        <v>0</v>
      </c>
      <c r="AP59" s="26">
        <v>0</v>
      </c>
      <c r="AQ59" s="26">
        <v>0</v>
      </c>
      <c r="AR59" s="26">
        <v>0</v>
      </c>
    </row>
    <row r="60" spans="1:45" ht="75" customHeight="1" outlineLevel="3" x14ac:dyDescent="0.25">
      <c r="A60" s="139" t="s">
        <v>388</v>
      </c>
      <c r="B60" s="142" t="s">
        <v>393</v>
      </c>
      <c r="C60" s="4" t="s">
        <v>60</v>
      </c>
      <c r="D60" s="131" t="s">
        <v>212</v>
      </c>
      <c r="E60" s="12">
        <f t="shared" ref="E60" si="294">SUM(F60:H60)</f>
        <v>633.4</v>
      </c>
      <c r="F60" s="13"/>
      <c r="G60" s="13">
        <f t="shared" ref="G60" si="295">K60+O60+S60+W60+AA60+AE60+AI60+AM60+AQ60</f>
        <v>633.4</v>
      </c>
      <c r="H60" s="13">
        <v>0</v>
      </c>
      <c r="I60" s="25">
        <f t="shared" ref="I60" si="296">K60</f>
        <v>0</v>
      </c>
      <c r="J60" s="26">
        <v>0</v>
      </c>
      <c r="K60" s="118">
        <v>0</v>
      </c>
      <c r="L60" s="26">
        <v>0</v>
      </c>
      <c r="M60" s="25">
        <f t="shared" ref="M60" si="297">O60</f>
        <v>0</v>
      </c>
      <c r="N60" s="26"/>
      <c r="O60" s="26">
        <v>0</v>
      </c>
      <c r="P60" s="26">
        <v>0</v>
      </c>
      <c r="Q60" s="25">
        <f t="shared" ref="Q60" si="298">S60</f>
        <v>0</v>
      </c>
      <c r="R60" s="26">
        <v>0</v>
      </c>
      <c r="S60" s="26">
        <v>0</v>
      </c>
      <c r="T60" s="26">
        <v>0</v>
      </c>
      <c r="U60" s="25">
        <f t="shared" ref="U60" si="299">W60</f>
        <v>633.4</v>
      </c>
      <c r="V60" s="26">
        <v>0</v>
      </c>
      <c r="W60" s="26">
        <v>633.4</v>
      </c>
      <c r="X60" s="26">
        <v>0</v>
      </c>
      <c r="Y60" s="25">
        <f t="shared" ref="Y60" si="300">AA60</f>
        <v>0</v>
      </c>
      <c r="Z60" s="26">
        <v>0</v>
      </c>
      <c r="AA60" s="26">
        <v>0</v>
      </c>
      <c r="AB60" s="26">
        <v>0</v>
      </c>
      <c r="AC60" s="25">
        <f t="shared" ref="AC60" si="301">AE60</f>
        <v>0</v>
      </c>
      <c r="AD60" s="26">
        <v>0</v>
      </c>
      <c r="AE60" s="26">
        <v>0</v>
      </c>
      <c r="AF60" s="26">
        <v>0</v>
      </c>
      <c r="AG60" s="25">
        <f t="shared" ref="AG60" si="302">AI60</f>
        <v>0</v>
      </c>
      <c r="AH60" s="26">
        <v>0</v>
      </c>
      <c r="AI60" s="26">
        <v>0</v>
      </c>
      <c r="AJ60" s="26">
        <v>0</v>
      </c>
      <c r="AK60" s="25">
        <f t="shared" ref="AK60" si="303">AM60</f>
        <v>0</v>
      </c>
      <c r="AL60" s="26">
        <v>0</v>
      </c>
      <c r="AM60" s="26">
        <v>0</v>
      </c>
      <c r="AN60" s="26">
        <v>0</v>
      </c>
      <c r="AO60" s="25">
        <f t="shared" ref="AO60" si="304">AQ60</f>
        <v>0</v>
      </c>
      <c r="AP60" s="26">
        <v>0</v>
      </c>
      <c r="AQ60" s="26">
        <v>0</v>
      </c>
      <c r="AR60" s="26">
        <v>0</v>
      </c>
    </row>
    <row r="61" spans="1:45" s="18" customFormat="1" ht="30.75" customHeight="1" outlineLevel="3" x14ac:dyDescent="0.25">
      <c r="A61" s="145" t="s">
        <v>216</v>
      </c>
      <c r="B61" s="163" t="s">
        <v>217</v>
      </c>
      <c r="C61" s="164"/>
      <c r="D61" s="165"/>
      <c r="E61" s="146">
        <f>SUM(E62:E91)</f>
        <v>100258.2</v>
      </c>
      <c r="F61" s="146">
        <f t="shared" ref="F61:AR61" si="305">SUM(F62:F91)</f>
        <v>0</v>
      </c>
      <c r="G61" s="146">
        <f t="shared" si="305"/>
        <v>100258.2</v>
      </c>
      <c r="H61" s="146">
        <f t="shared" si="305"/>
        <v>0</v>
      </c>
      <c r="I61" s="146">
        <f t="shared" si="305"/>
        <v>15788.8</v>
      </c>
      <c r="J61" s="146">
        <f t="shared" si="305"/>
        <v>0</v>
      </c>
      <c r="K61" s="146">
        <f t="shared" si="305"/>
        <v>15788.8</v>
      </c>
      <c r="L61" s="146">
        <f t="shared" si="305"/>
        <v>0</v>
      </c>
      <c r="M61" s="146">
        <f t="shared" si="305"/>
        <v>2940.6</v>
      </c>
      <c r="N61" s="146">
        <f t="shared" si="305"/>
        <v>0</v>
      </c>
      <c r="O61" s="146">
        <f t="shared" si="305"/>
        <v>2940.6</v>
      </c>
      <c r="P61" s="146">
        <f t="shared" si="305"/>
        <v>0</v>
      </c>
      <c r="Q61" s="146">
        <f t="shared" si="305"/>
        <v>18013.699999999997</v>
      </c>
      <c r="R61" s="146">
        <f t="shared" si="305"/>
        <v>0</v>
      </c>
      <c r="S61" s="146">
        <f t="shared" si="305"/>
        <v>18013.699999999997</v>
      </c>
      <c r="T61" s="146">
        <f t="shared" si="305"/>
        <v>0</v>
      </c>
      <c r="U61" s="146">
        <f t="shared" si="305"/>
        <v>63515.1</v>
      </c>
      <c r="V61" s="146">
        <f t="shared" si="305"/>
        <v>0</v>
      </c>
      <c r="W61" s="146">
        <f t="shared" si="305"/>
        <v>63515.1</v>
      </c>
      <c r="X61" s="146">
        <f t="shared" si="305"/>
        <v>0</v>
      </c>
      <c r="Y61" s="146">
        <f t="shared" si="305"/>
        <v>0</v>
      </c>
      <c r="Z61" s="146">
        <f t="shared" si="305"/>
        <v>0</v>
      </c>
      <c r="AA61" s="146">
        <f t="shared" si="305"/>
        <v>0</v>
      </c>
      <c r="AB61" s="146">
        <f t="shared" si="305"/>
        <v>0</v>
      </c>
      <c r="AC61" s="146">
        <f t="shared" si="305"/>
        <v>0</v>
      </c>
      <c r="AD61" s="146">
        <f t="shared" si="305"/>
        <v>0</v>
      </c>
      <c r="AE61" s="146">
        <f t="shared" si="305"/>
        <v>0</v>
      </c>
      <c r="AF61" s="146">
        <f t="shared" si="305"/>
        <v>0</v>
      </c>
      <c r="AG61" s="146">
        <f t="shared" si="305"/>
        <v>0</v>
      </c>
      <c r="AH61" s="146">
        <f t="shared" si="305"/>
        <v>0</v>
      </c>
      <c r="AI61" s="146">
        <f t="shared" si="305"/>
        <v>0</v>
      </c>
      <c r="AJ61" s="146">
        <f t="shared" si="305"/>
        <v>0</v>
      </c>
      <c r="AK61" s="146">
        <f t="shared" si="305"/>
        <v>0</v>
      </c>
      <c r="AL61" s="146">
        <f t="shared" si="305"/>
        <v>0</v>
      </c>
      <c r="AM61" s="146">
        <f t="shared" si="305"/>
        <v>0</v>
      </c>
      <c r="AN61" s="146">
        <f t="shared" si="305"/>
        <v>0</v>
      </c>
      <c r="AO61" s="146">
        <f t="shared" si="305"/>
        <v>0</v>
      </c>
      <c r="AP61" s="146">
        <f t="shared" si="305"/>
        <v>0</v>
      </c>
      <c r="AQ61" s="146">
        <f t="shared" si="305"/>
        <v>0</v>
      </c>
      <c r="AR61" s="146">
        <f t="shared" si="305"/>
        <v>0</v>
      </c>
      <c r="AS61" s="147"/>
    </row>
    <row r="62" spans="1:45" ht="51" customHeight="1" outlineLevel="3" x14ac:dyDescent="0.25">
      <c r="A62" s="121" t="s">
        <v>283</v>
      </c>
      <c r="B62" s="138" t="s">
        <v>218</v>
      </c>
      <c r="C62" s="4" t="s">
        <v>60</v>
      </c>
      <c r="D62" s="4" t="s">
        <v>212</v>
      </c>
      <c r="E62" s="12">
        <f t="shared" ref="E62:E63" si="306">SUM(F62:H62)</f>
        <v>1605</v>
      </c>
      <c r="F62" s="13">
        <v>0</v>
      </c>
      <c r="G62" s="13">
        <f t="shared" ref="G62:G63" si="307">K62+O62+S62+W62+AA62+AE62+AI62+AM62+AQ62</f>
        <v>1605</v>
      </c>
      <c r="H62" s="13">
        <v>0</v>
      </c>
      <c r="I62" s="25">
        <f t="shared" ref="I62:I68" si="308">K62</f>
        <v>1605</v>
      </c>
      <c r="J62" s="26">
        <v>0</v>
      </c>
      <c r="K62" s="26">
        <f>1613.1-8.1</f>
        <v>1605</v>
      </c>
      <c r="L62" s="26">
        <v>0</v>
      </c>
      <c r="M62" s="25">
        <f t="shared" ref="M62:M68" si="309">O62</f>
        <v>0</v>
      </c>
      <c r="N62" s="26">
        <v>0</v>
      </c>
      <c r="O62" s="26">
        <v>0</v>
      </c>
      <c r="P62" s="26">
        <v>0</v>
      </c>
      <c r="Q62" s="25">
        <f t="shared" ref="Q62:Q68" si="310">S62</f>
        <v>0</v>
      </c>
      <c r="R62" s="26">
        <v>0</v>
      </c>
      <c r="S62" s="26">
        <v>0</v>
      </c>
      <c r="T62" s="26">
        <v>0</v>
      </c>
      <c r="U62" s="25">
        <f t="shared" ref="U62:U68" si="311">W62</f>
        <v>0</v>
      </c>
      <c r="V62" s="26">
        <v>0</v>
      </c>
      <c r="W62" s="26">
        <v>0</v>
      </c>
      <c r="X62" s="26">
        <v>0</v>
      </c>
      <c r="Y62" s="25">
        <f t="shared" ref="Y62:Y68" si="312">AA62</f>
        <v>0</v>
      </c>
      <c r="Z62" s="26">
        <v>0</v>
      </c>
      <c r="AA62" s="26">
        <v>0</v>
      </c>
      <c r="AB62" s="26">
        <v>0</v>
      </c>
      <c r="AC62" s="25">
        <f t="shared" ref="AC62:AC68" si="313">AE62</f>
        <v>0</v>
      </c>
      <c r="AD62" s="26">
        <v>0</v>
      </c>
      <c r="AE62" s="26">
        <v>0</v>
      </c>
      <c r="AF62" s="26">
        <v>0</v>
      </c>
      <c r="AG62" s="25">
        <f t="shared" ref="AG62:AG68" si="314">AI62</f>
        <v>0</v>
      </c>
      <c r="AH62" s="26">
        <v>0</v>
      </c>
      <c r="AI62" s="26">
        <v>0</v>
      </c>
      <c r="AJ62" s="26">
        <v>0</v>
      </c>
      <c r="AK62" s="25">
        <f t="shared" ref="AK62:AK68" si="315">AM62</f>
        <v>0</v>
      </c>
      <c r="AL62" s="26">
        <v>0</v>
      </c>
      <c r="AM62" s="26">
        <v>0</v>
      </c>
      <c r="AN62" s="26">
        <v>0</v>
      </c>
      <c r="AO62" s="25">
        <f t="shared" ref="AO62:AO68" si="316">AQ62</f>
        <v>0</v>
      </c>
      <c r="AP62" s="26">
        <v>0</v>
      </c>
      <c r="AQ62" s="26">
        <v>0</v>
      </c>
      <c r="AR62" s="26">
        <v>0</v>
      </c>
    </row>
    <row r="63" spans="1:45" ht="51" customHeight="1" outlineLevel="3" x14ac:dyDescent="0.25">
      <c r="A63" s="121" t="s">
        <v>284</v>
      </c>
      <c r="B63" s="138" t="s">
        <v>257</v>
      </c>
      <c r="C63" s="4" t="s">
        <v>60</v>
      </c>
      <c r="D63" s="4" t="s">
        <v>212</v>
      </c>
      <c r="E63" s="12">
        <f t="shared" si="306"/>
        <v>787.6</v>
      </c>
      <c r="F63" s="13">
        <v>0</v>
      </c>
      <c r="G63" s="13">
        <f t="shared" si="307"/>
        <v>787.6</v>
      </c>
      <c r="H63" s="13">
        <v>0</v>
      </c>
      <c r="I63" s="25">
        <f t="shared" si="308"/>
        <v>787.6</v>
      </c>
      <c r="J63" s="26">
        <v>0</v>
      </c>
      <c r="K63" s="26">
        <f>791.6-4</f>
        <v>787.6</v>
      </c>
      <c r="L63" s="26">
        <v>0</v>
      </c>
      <c r="M63" s="25">
        <f t="shared" si="309"/>
        <v>0</v>
      </c>
      <c r="N63" s="26">
        <v>0</v>
      </c>
      <c r="O63" s="26">
        <v>0</v>
      </c>
      <c r="P63" s="26">
        <v>0</v>
      </c>
      <c r="Q63" s="25">
        <f t="shared" si="310"/>
        <v>0</v>
      </c>
      <c r="R63" s="26">
        <v>0</v>
      </c>
      <c r="S63" s="26">
        <v>0</v>
      </c>
      <c r="T63" s="26">
        <v>0</v>
      </c>
      <c r="U63" s="25">
        <f t="shared" si="311"/>
        <v>0</v>
      </c>
      <c r="V63" s="26">
        <v>0</v>
      </c>
      <c r="W63" s="26">
        <v>0</v>
      </c>
      <c r="X63" s="26">
        <v>0</v>
      </c>
      <c r="Y63" s="25">
        <f t="shared" si="312"/>
        <v>0</v>
      </c>
      <c r="Z63" s="26">
        <v>0</v>
      </c>
      <c r="AA63" s="26">
        <v>0</v>
      </c>
      <c r="AB63" s="26">
        <v>0</v>
      </c>
      <c r="AC63" s="25">
        <f t="shared" si="313"/>
        <v>0</v>
      </c>
      <c r="AD63" s="26">
        <v>0</v>
      </c>
      <c r="AE63" s="26">
        <v>0</v>
      </c>
      <c r="AF63" s="26">
        <v>0</v>
      </c>
      <c r="AG63" s="25">
        <f t="shared" si="314"/>
        <v>0</v>
      </c>
      <c r="AH63" s="26">
        <v>0</v>
      </c>
      <c r="AI63" s="26">
        <v>0</v>
      </c>
      <c r="AJ63" s="26">
        <v>0</v>
      </c>
      <c r="AK63" s="25">
        <f t="shared" si="315"/>
        <v>0</v>
      </c>
      <c r="AL63" s="26">
        <v>0</v>
      </c>
      <c r="AM63" s="26">
        <v>0</v>
      </c>
      <c r="AN63" s="26">
        <v>0</v>
      </c>
      <c r="AO63" s="25">
        <f t="shared" si="316"/>
        <v>0</v>
      </c>
      <c r="AP63" s="26">
        <v>0</v>
      </c>
      <c r="AQ63" s="26">
        <v>0</v>
      </c>
      <c r="AR63" s="26">
        <v>0</v>
      </c>
    </row>
    <row r="64" spans="1:45" ht="52.5" customHeight="1" outlineLevel="3" x14ac:dyDescent="0.25">
      <c r="A64" s="121" t="s">
        <v>285</v>
      </c>
      <c r="B64" s="138" t="s">
        <v>227</v>
      </c>
      <c r="C64" s="4" t="s">
        <v>60</v>
      </c>
      <c r="D64" s="4" t="s">
        <v>226</v>
      </c>
      <c r="E64" s="12">
        <f t="shared" ref="E64" si="317">SUM(F64:H64)</f>
        <v>5649.1</v>
      </c>
      <c r="F64" s="13">
        <v>0</v>
      </c>
      <c r="G64" s="13">
        <f t="shared" ref="G64" si="318">K64+O64+S64+W64+AA64+AE64+AI64+AM64+AQ64</f>
        <v>5649.1</v>
      </c>
      <c r="H64" s="13">
        <v>0</v>
      </c>
      <c r="I64" s="25">
        <f t="shared" si="308"/>
        <v>4965.3</v>
      </c>
      <c r="J64" s="26">
        <v>0</v>
      </c>
      <c r="K64" s="26">
        <f>5373.5+170.5+105.1-683.8</f>
        <v>4965.3</v>
      </c>
      <c r="L64" s="26">
        <v>0</v>
      </c>
      <c r="M64" s="25">
        <f t="shared" si="309"/>
        <v>683.8</v>
      </c>
      <c r="N64" s="26">
        <v>0</v>
      </c>
      <c r="O64" s="26">
        <v>683.8</v>
      </c>
      <c r="P64" s="26">
        <v>0</v>
      </c>
      <c r="Q64" s="25">
        <f t="shared" si="310"/>
        <v>0</v>
      </c>
      <c r="R64" s="26">
        <v>0</v>
      </c>
      <c r="S64" s="26">
        <v>0</v>
      </c>
      <c r="T64" s="26">
        <v>0</v>
      </c>
      <c r="U64" s="25">
        <f t="shared" si="311"/>
        <v>0</v>
      </c>
      <c r="V64" s="26">
        <v>0</v>
      </c>
      <c r="W64" s="26">
        <v>0</v>
      </c>
      <c r="X64" s="26">
        <v>0</v>
      </c>
      <c r="Y64" s="25">
        <f t="shared" si="312"/>
        <v>0</v>
      </c>
      <c r="Z64" s="26">
        <v>0</v>
      </c>
      <c r="AA64" s="26">
        <v>0</v>
      </c>
      <c r="AB64" s="26">
        <v>0</v>
      </c>
      <c r="AC64" s="25">
        <f t="shared" si="313"/>
        <v>0</v>
      </c>
      <c r="AD64" s="26">
        <v>0</v>
      </c>
      <c r="AE64" s="26">
        <v>0</v>
      </c>
      <c r="AF64" s="26">
        <v>0</v>
      </c>
      <c r="AG64" s="25">
        <f t="shared" si="314"/>
        <v>0</v>
      </c>
      <c r="AH64" s="26">
        <v>0</v>
      </c>
      <c r="AI64" s="26">
        <v>0</v>
      </c>
      <c r="AJ64" s="26">
        <v>0</v>
      </c>
      <c r="AK64" s="25">
        <f t="shared" si="315"/>
        <v>0</v>
      </c>
      <c r="AL64" s="26">
        <v>0</v>
      </c>
      <c r="AM64" s="26">
        <v>0</v>
      </c>
      <c r="AN64" s="26">
        <v>0</v>
      </c>
      <c r="AO64" s="25">
        <f t="shared" si="316"/>
        <v>0</v>
      </c>
      <c r="AP64" s="26">
        <v>0</v>
      </c>
      <c r="AQ64" s="26">
        <v>0</v>
      </c>
      <c r="AR64" s="26">
        <v>0</v>
      </c>
    </row>
    <row r="65" spans="1:44" ht="51" customHeight="1" outlineLevel="3" x14ac:dyDescent="0.25">
      <c r="A65" s="121" t="s">
        <v>286</v>
      </c>
      <c r="B65" s="138" t="s">
        <v>239</v>
      </c>
      <c r="C65" s="4" t="s">
        <v>60</v>
      </c>
      <c r="D65" s="4" t="s">
        <v>212</v>
      </c>
      <c r="E65" s="12">
        <f t="shared" ref="E65" si="319">SUM(F65:H65)</f>
        <v>605.6</v>
      </c>
      <c r="F65" s="13">
        <v>0</v>
      </c>
      <c r="G65" s="13">
        <f t="shared" ref="G65" si="320">K65+O65+S65+W65+AA65+AE65+AI65+AM65+AQ65</f>
        <v>605.6</v>
      </c>
      <c r="H65" s="13">
        <v>0</v>
      </c>
      <c r="I65" s="25">
        <f t="shared" si="308"/>
        <v>605.6</v>
      </c>
      <c r="J65" s="26">
        <v>0</v>
      </c>
      <c r="K65" s="26">
        <f>675.5-69.9</f>
        <v>605.6</v>
      </c>
      <c r="L65" s="26">
        <v>0</v>
      </c>
      <c r="M65" s="25">
        <f t="shared" si="309"/>
        <v>0</v>
      </c>
      <c r="N65" s="26">
        <v>0</v>
      </c>
      <c r="O65" s="26">
        <v>0</v>
      </c>
      <c r="P65" s="26">
        <v>0</v>
      </c>
      <c r="Q65" s="25">
        <f t="shared" si="310"/>
        <v>0</v>
      </c>
      <c r="R65" s="26">
        <v>0</v>
      </c>
      <c r="S65" s="26">
        <v>0</v>
      </c>
      <c r="T65" s="26">
        <v>0</v>
      </c>
      <c r="U65" s="25">
        <f t="shared" si="311"/>
        <v>0</v>
      </c>
      <c r="V65" s="26">
        <v>0</v>
      </c>
      <c r="W65" s="26">
        <v>0</v>
      </c>
      <c r="X65" s="26">
        <v>0</v>
      </c>
      <c r="Y65" s="25">
        <f t="shared" si="312"/>
        <v>0</v>
      </c>
      <c r="Z65" s="26">
        <v>0</v>
      </c>
      <c r="AA65" s="26">
        <v>0</v>
      </c>
      <c r="AB65" s="26">
        <v>0</v>
      </c>
      <c r="AC65" s="25">
        <f t="shared" si="313"/>
        <v>0</v>
      </c>
      <c r="AD65" s="26">
        <v>0</v>
      </c>
      <c r="AE65" s="26">
        <v>0</v>
      </c>
      <c r="AF65" s="26">
        <v>0</v>
      </c>
      <c r="AG65" s="25">
        <f t="shared" si="314"/>
        <v>0</v>
      </c>
      <c r="AH65" s="26">
        <v>0</v>
      </c>
      <c r="AI65" s="26">
        <v>0</v>
      </c>
      <c r="AJ65" s="26">
        <v>0</v>
      </c>
      <c r="AK65" s="25">
        <f t="shared" si="315"/>
        <v>0</v>
      </c>
      <c r="AL65" s="26">
        <v>0</v>
      </c>
      <c r="AM65" s="26">
        <v>0</v>
      </c>
      <c r="AN65" s="26">
        <v>0</v>
      </c>
      <c r="AO65" s="25">
        <f t="shared" si="316"/>
        <v>0</v>
      </c>
      <c r="AP65" s="26">
        <v>0</v>
      </c>
      <c r="AQ65" s="26">
        <v>0</v>
      </c>
      <c r="AR65" s="26">
        <v>0</v>
      </c>
    </row>
    <row r="66" spans="1:44" ht="57" customHeight="1" outlineLevel="3" x14ac:dyDescent="0.25">
      <c r="A66" s="121" t="s">
        <v>287</v>
      </c>
      <c r="B66" s="138" t="s">
        <v>240</v>
      </c>
      <c r="C66" s="4" t="s">
        <v>60</v>
      </c>
      <c r="D66" s="4" t="s">
        <v>212</v>
      </c>
      <c r="E66" s="12">
        <f t="shared" ref="E66" si="321">SUM(F66:H66)</f>
        <v>416.5</v>
      </c>
      <c r="F66" s="13">
        <v>0</v>
      </c>
      <c r="G66" s="13">
        <f t="shared" ref="G66" si="322">K66+O66+S66+W66+AA66+AE66+AI66+AM66+AQ66</f>
        <v>416.5</v>
      </c>
      <c r="H66" s="13">
        <v>0</v>
      </c>
      <c r="I66" s="25">
        <f t="shared" si="308"/>
        <v>416.5</v>
      </c>
      <c r="J66" s="26">
        <v>0</v>
      </c>
      <c r="K66" s="26">
        <v>416.5</v>
      </c>
      <c r="L66" s="26">
        <v>0</v>
      </c>
      <c r="M66" s="25">
        <f t="shared" si="309"/>
        <v>0</v>
      </c>
      <c r="N66" s="26">
        <v>0</v>
      </c>
      <c r="O66" s="26">
        <v>0</v>
      </c>
      <c r="P66" s="26">
        <v>0</v>
      </c>
      <c r="Q66" s="25">
        <f t="shared" si="310"/>
        <v>0</v>
      </c>
      <c r="R66" s="26">
        <v>0</v>
      </c>
      <c r="S66" s="26">
        <v>0</v>
      </c>
      <c r="T66" s="26">
        <v>0</v>
      </c>
      <c r="U66" s="25">
        <f t="shared" si="311"/>
        <v>0</v>
      </c>
      <c r="V66" s="26">
        <v>0</v>
      </c>
      <c r="W66" s="26">
        <v>0</v>
      </c>
      <c r="X66" s="26">
        <v>0</v>
      </c>
      <c r="Y66" s="25">
        <f t="shared" si="312"/>
        <v>0</v>
      </c>
      <c r="Z66" s="26">
        <v>0</v>
      </c>
      <c r="AA66" s="26">
        <v>0</v>
      </c>
      <c r="AB66" s="26">
        <v>0</v>
      </c>
      <c r="AC66" s="25">
        <f t="shared" si="313"/>
        <v>0</v>
      </c>
      <c r="AD66" s="26">
        <v>0</v>
      </c>
      <c r="AE66" s="26">
        <v>0</v>
      </c>
      <c r="AF66" s="26">
        <v>0</v>
      </c>
      <c r="AG66" s="25">
        <f t="shared" si="314"/>
        <v>0</v>
      </c>
      <c r="AH66" s="26">
        <v>0</v>
      </c>
      <c r="AI66" s="26">
        <v>0</v>
      </c>
      <c r="AJ66" s="26">
        <v>0</v>
      </c>
      <c r="AK66" s="25">
        <f t="shared" si="315"/>
        <v>0</v>
      </c>
      <c r="AL66" s="26">
        <v>0</v>
      </c>
      <c r="AM66" s="26">
        <v>0</v>
      </c>
      <c r="AN66" s="26">
        <v>0</v>
      </c>
      <c r="AO66" s="25">
        <f t="shared" si="316"/>
        <v>0</v>
      </c>
      <c r="AP66" s="26">
        <v>0</v>
      </c>
      <c r="AQ66" s="26">
        <v>0</v>
      </c>
      <c r="AR66" s="26">
        <v>0</v>
      </c>
    </row>
    <row r="67" spans="1:44" ht="53.25" customHeight="1" outlineLevel="3" x14ac:dyDescent="0.25">
      <c r="A67" s="121" t="s">
        <v>288</v>
      </c>
      <c r="B67" s="138" t="s">
        <v>241</v>
      </c>
      <c r="C67" s="4" t="s">
        <v>60</v>
      </c>
      <c r="D67" s="4" t="s">
        <v>212</v>
      </c>
      <c r="E67" s="12">
        <f t="shared" ref="E67" si="323">SUM(F67:H67)</f>
        <v>98.3</v>
      </c>
      <c r="F67" s="13">
        <v>0</v>
      </c>
      <c r="G67" s="13">
        <f t="shared" ref="G67" si="324">K67+O67+S67+W67+AA67+AE67+AI67+AM67+AQ67</f>
        <v>98.3</v>
      </c>
      <c r="H67" s="13">
        <v>0</v>
      </c>
      <c r="I67" s="25">
        <f t="shared" si="308"/>
        <v>98.3</v>
      </c>
      <c r="J67" s="26">
        <v>0</v>
      </c>
      <c r="K67" s="26">
        <v>98.3</v>
      </c>
      <c r="L67" s="26">
        <v>0</v>
      </c>
      <c r="M67" s="25">
        <f t="shared" si="309"/>
        <v>0</v>
      </c>
      <c r="N67" s="26">
        <v>0</v>
      </c>
      <c r="O67" s="26">
        <v>0</v>
      </c>
      <c r="P67" s="26">
        <v>0</v>
      </c>
      <c r="Q67" s="25">
        <f t="shared" si="310"/>
        <v>0</v>
      </c>
      <c r="R67" s="26">
        <v>0</v>
      </c>
      <c r="S67" s="26">
        <v>0</v>
      </c>
      <c r="T67" s="26">
        <v>0</v>
      </c>
      <c r="U67" s="25">
        <f t="shared" si="311"/>
        <v>0</v>
      </c>
      <c r="V67" s="26">
        <v>0</v>
      </c>
      <c r="W67" s="26">
        <v>0</v>
      </c>
      <c r="X67" s="26">
        <v>0</v>
      </c>
      <c r="Y67" s="25">
        <f t="shared" si="312"/>
        <v>0</v>
      </c>
      <c r="Z67" s="26">
        <v>0</v>
      </c>
      <c r="AA67" s="26">
        <v>0</v>
      </c>
      <c r="AB67" s="26">
        <v>0</v>
      </c>
      <c r="AC67" s="25">
        <f t="shared" si="313"/>
        <v>0</v>
      </c>
      <c r="AD67" s="26">
        <v>0</v>
      </c>
      <c r="AE67" s="26">
        <v>0</v>
      </c>
      <c r="AF67" s="26">
        <v>0</v>
      </c>
      <c r="AG67" s="25">
        <f t="shared" si="314"/>
        <v>0</v>
      </c>
      <c r="AH67" s="26">
        <v>0</v>
      </c>
      <c r="AI67" s="26">
        <v>0</v>
      </c>
      <c r="AJ67" s="26">
        <v>0</v>
      </c>
      <c r="AK67" s="25">
        <f t="shared" si="315"/>
        <v>0</v>
      </c>
      <c r="AL67" s="26">
        <v>0</v>
      </c>
      <c r="AM67" s="26">
        <v>0</v>
      </c>
      <c r="AN67" s="26">
        <v>0</v>
      </c>
      <c r="AO67" s="25">
        <f t="shared" si="316"/>
        <v>0</v>
      </c>
      <c r="AP67" s="26">
        <v>0</v>
      </c>
      <c r="AQ67" s="26">
        <v>0</v>
      </c>
      <c r="AR67" s="26">
        <v>0</v>
      </c>
    </row>
    <row r="68" spans="1:44" ht="51.75" customHeight="1" outlineLevel="3" x14ac:dyDescent="0.25">
      <c r="A68" s="121" t="s">
        <v>289</v>
      </c>
      <c r="B68" s="137" t="s">
        <v>242</v>
      </c>
      <c r="C68" s="4" t="s">
        <v>60</v>
      </c>
      <c r="D68" s="4" t="s">
        <v>212</v>
      </c>
      <c r="E68" s="12">
        <f t="shared" ref="E68" si="325">SUM(F68:H68)</f>
        <v>631.19999999999993</v>
      </c>
      <c r="F68" s="13">
        <v>0</v>
      </c>
      <c r="G68" s="13">
        <f t="shared" ref="G68" si="326">K68+O68+S68+W68+AA68+AE68+AI68+AM68+AQ68</f>
        <v>631.19999999999993</v>
      </c>
      <c r="H68" s="13">
        <v>0</v>
      </c>
      <c r="I68" s="25">
        <f t="shared" si="308"/>
        <v>631.19999999999993</v>
      </c>
      <c r="J68" s="26">
        <v>0</v>
      </c>
      <c r="K68" s="26">
        <f>634.3-3.1</f>
        <v>631.19999999999993</v>
      </c>
      <c r="L68" s="26">
        <v>0</v>
      </c>
      <c r="M68" s="25">
        <f t="shared" si="309"/>
        <v>0</v>
      </c>
      <c r="N68" s="26">
        <v>0</v>
      </c>
      <c r="O68" s="26">
        <v>0</v>
      </c>
      <c r="P68" s="26">
        <v>0</v>
      </c>
      <c r="Q68" s="25">
        <f t="shared" si="310"/>
        <v>0</v>
      </c>
      <c r="R68" s="26">
        <v>0</v>
      </c>
      <c r="S68" s="26">
        <v>0</v>
      </c>
      <c r="T68" s="26">
        <v>0</v>
      </c>
      <c r="U68" s="25">
        <f t="shared" si="311"/>
        <v>0</v>
      </c>
      <c r="V68" s="26">
        <v>0</v>
      </c>
      <c r="W68" s="26">
        <v>0</v>
      </c>
      <c r="X68" s="26">
        <v>0</v>
      </c>
      <c r="Y68" s="25">
        <f t="shared" si="312"/>
        <v>0</v>
      </c>
      <c r="Z68" s="26">
        <v>0</v>
      </c>
      <c r="AA68" s="26">
        <v>0</v>
      </c>
      <c r="AB68" s="26">
        <v>0</v>
      </c>
      <c r="AC68" s="25">
        <f t="shared" si="313"/>
        <v>0</v>
      </c>
      <c r="AD68" s="26">
        <v>0</v>
      </c>
      <c r="AE68" s="26">
        <v>0</v>
      </c>
      <c r="AF68" s="26">
        <v>0</v>
      </c>
      <c r="AG68" s="25">
        <f t="shared" si="314"/>
        <v>0</v>
      </c>
      <c r="AH68" s="26">
        <v>0</v>
      </c>
      <c r="AI68" s="26">
        <v>0</v>
      </c>
      <c r="AJ68" s="26">
        <v>0</v>
      </c>
      <c r="AK68" s="25">
        <f t="shared" si="315"/>
        <v>0</v>
      </c>
      <c r="AL68" s="26">
        <v>0</v>
      </c>
      <c r="AM68" s="26">
        <v>0</v>
      </c>
      <c r="AN68" s="26">
        <v>0</v>
      </c>
      <c r="AO68" s="25">
        <f t="shared" si="316"/>
        <v>0</v>
      </c>
      <c r="AP68" s="26">
        <v>0</v>
      </c>
      <c r="AQ68" s="26">
        <v>0</v>
      </c>
      <c r="AR68" s="26">
        <v>0</v>
      </c>
    </row>
    <row r="69" spans="1:44" ht="40.5" customHeight="1" outlineLevel="3" x14ac:dyDescent="0.25">
      <c r="A69" s="121" t="s">
        <v>290</v>
      </c>
      <c r="B69" s="124" t="s">
        <v>246</v>
      </c>
      <c r="C69" s="106" t="s">
        <v>60</v>
      </c>
      <c r="D69" s="4" t="s">
        <v>226</v>
      </c>
      <c r="E69" s="12">
        <f t="shared" ref="E69:E70" si="327">SUM(F69:H69)</f>
        <v>4950.7000000000007</v>
      </c>
      <c r="F69" s="13">
        <v>0</v>
      </c>
      <c r="G69" s="13">
        <f t="shared" ref="G69:G70" si="328">K69+O69+S69+W69+AA69+AE69+AI69+AM69+AQ69</f>
        <v>4950.7000000000007</v>
      </c>
      <c r="H69" s="13">
        <v>0</v>
      </c>
      <c r="I69" s="25">
        <f t="shared" ref="I69:I70" si="329">K69</f>
        <v>2581.4</v>
      </c>
      <c r="J69" s="26">
        <v>0</v>
      </c>
      <c r="K69" s="26">
        <v>2581.4</v>
      </c>
      <c r="L69" s="26">
        <v>0</v>
      </c>
      <c r="M69" s="25">
        <f t="shared" ref="M69:M70" si="330">O69</f>
        <v>0</v>
      </c>
      <c r="N69" s="26">
        <v>0</v>
      </c>
      <c r="O69" s="26">
        <v>0</v>
      </c>
      <c r="P69" s="26">
        <v>0</v>
      </c>
      <c r="Q69" s="25">
        <f t="shared" ref="Q69:Q70" si="331">S69</f>
        <v>2369.3000000000002</v>
      </c>
      <c r="R69" s="26">
        <v>0</v>
      </c>
      <c r="S69" s="26">
        <f>2581.4-212.1</f>
        <v>2369.3000000000002</v>
      </c>
      <c r="T69" s="26">
        <v>0</v>
      </c>
      <c r="U69" s="25">
        <f t="shared" ref="U69:U70" si="332">W69</f>
        <v>0</v>
      </c>
      <c r="V69" s="26">
        <v>0</v>
      </c>
      <c r="W69" s="26">
        <v>0</v>
      </c>
      <c r="X69" s="26">
        <v>0</v>
      </c>
      <c r="Y69" s="25">
        <f t="shared" ref="Y69:Y70" si="333">AA69</f>
        <v>0</v>
      </c>
      <c r="Z69" s="26">
        <v>0</v>
      </c>
      <c r="AA69" s="26">
        <v>0</v>
      </c>
      <c r="AB69" s="26">
        <v>0</v>
      </c>
      <c r="AC69" s="25">
        <f t="shared" ref="AC69:AC70" si="334">AE69</f>
        <v>0</v>
      </c>
      <c r="AD69" s="26">
        <v>0</v>
      </c>
      <c r="AE69" s="26">
        <v>0</v>
      </c>
      <c r="AF69" s="26">
        <v>0</v>
      </c>
      <c r="AG69" s="25">
        <f t="shared" ref="AG69:AG70" si="335">AI69</f>
        <v>0</v>
      </c>
      <c r="AH69" s="26">
        <v>0</v>
      </c>
      <c r="AI69" s="26">
        <v>0</v>
      </c>
      <c r="AJ69" s="26">
        <v>0</v>
      </c>
      <c r="AK69" s="25">
        <f t="shared" ref="AK69:AK70" si="336">AM69</f>
        <v>0</v>
      </c>
      <c r="AL69" s="26">
        <v>0</v>
      </c>
      <c r="AM69" s="26">
        <v>0</v>
      </c>
      <c r="AN69" s="26">
        <v>0</v>
      </c>
      <c r="AO69" s="25">
        <f t="shared" ref="AO69:AO70" si="337">AQ69</f>
        <v>0</v>
      </c>
      <c r="AP69" s="26">
        <v>0</v>
      </c>
      <c r="AQ69" s="26">
        <v>0</v>
      </c>
      <c r="AR69" s="26">
        <v>0</v>
      </c>
    </row>
    <row r="70" spans="1:44" ht="55.5" customHeight="1" outlineLevel="3" x14ac:dyDescent="0.25">
      <c r="A70" s="121" t="s">
        <v>291</v>
      </c>
      <c r="B70" s="124" t="s">
        <v>247</v>
      </c>
      <c r="C70" s="106" t="s">
        <v>60</v>
      </c>
      <c r="D70" s="4" t="s">
        <v>212</v>
      </c>
      <c r="E70" s="12">
        <f t="shared" si="327"/>
        <v>2119.1999999999998</v>
      </c>
      <c r="F70" s="13">
        <v>0</v>
      </c>
      <c r="G70" s="13">
        <f t="shared" si="328"/>
        <v>2119.1999999999998</v>
      </c>
      <c r="H70" s="13">
        <v>0</v>
      </c>
      <c r="I70" s="25">
        <f t="shared" si="329"/>
        <v>2119.1999999999998</v>
      </c>
      <c r="J70" s="26">
        <v>0</v>
      </c>
      <c r="K70" s="26">
        <f>1926.5+192.7</f>
        <v>2119.1999999999998</v>
      </c>
      <c r="L70" s="26">
        <v>0</v>
      </c>
      <c r="M70" s="25">
        <f t="shared" si="330"/>
        <v>0</v>
      </c>
      <c r="N70" s="26">
        <v>0</v>
      </c>
      <c r="O70" s="26">
        <v>0</v>
      </c>
      <c r="P70" s="26">
        <v>0</v>
      </c>
      <c r="Q70" s="25">
        <f t="shared" si="331"/>
        <v>0</v>
      </c>
      <c r="R70" s="26">
        <v>0</v>
      </c>
      <c r="S70" s="26">
        <v>0</v>
      </c>
      <c r="T70" s="26">
        <v>0</v>
      </c>
      <c r="U70" s="25">
        <f t="shared" si="332"/>
        <v>0</v>
      </c>
      <c r="V70" s="26">
        <v>0</v>
      </c>
      <c r="W70" s="26">
        <v>0</v>
      </c>
      <c r="X70" s="26">
        <v>0</v>
      </c>
      <c r="Y70" s="25">
        <f t="shared" si="333"/>
        <v>0</v>
      </c>
      <c r="Z70" s="26">
        <v>0</v>
      </c>
      <c r="AA70" s="26">
        <v>0</v>
      </c>
      <c r="AB70" s="26">
        <v>0</v>
      </c>
      <c r="AC70" s="25">
        <f t="shared" si="334"/>
        <v>0</v>
      </c>
      <c r="AD70" s="26">
        <v>0</v>
      </c>
      <c r="AE70" s="26">
        <v>0</v>
      </c>
      <c r="AF70" s="26">
        <v>0</v>
      </c>
      <c r="AG70" s="25">
        <f t="shared" si="335"/>
        <v>0</v>
      </c>
      <c r="AH70" s="26">
        <v>0</v>
      </c>
      <c r="AI70" s="26">
        <v>0</v>
      </c>
      <c r="AJ70" s="26">
        <v>0</v>
      </c>
      <c r="AK70" s="25">
        <f t="shared" si="336"/>
        <v>0</v>
      </c>
      <c r="AL70" s="26">
        <v>0</v>
      </c>
      <c r="AM70" s="26">
        <v>0</v>
      </c>
      <c r="AN70" s="26">
        <v>0</v>
      </c>
      <c r="AO70" s="25">
        <f t="shared" si="337"/>
        <v>0</v>
      </c>
      <c r="AP70" s="26">
        <v>0</v>
      </c>
      <c r="AQ70" s="26">
        <v>0</v>
      </c>
      <c r="AR70" s="26">
        <v>0</v>
      </c>
    </row>
    <row r="71" spans="1:44" ht="62.25" customHeight="1" outlineLevel="3" x14ac:dyDescent="0.25">
      <c r="A71" s="121" t="s">
        <v>292</v>
      </c>
      <c r="B71" s="124" t="s">
        <v>248</v>
      </c>
      <c r="C71" s="106" t="s">
        <v>60</v>
      </c>
      <c r="D71" s="4" t="s">
        <v>212</v>
      </c>
      <c r="E71" s="12">
        <f t="shared" ref="E71" si="338">SUM(F71:H71)</f>
        <v>1050.7</v>
      </c>
      <c r="F71" s="13">
        <v>0</v>
      </c>
      <c r="G71" s="13">
        <f t="shared" ref="G71" si="339">K71+O71+S71+W71+AA71+AE71+AI71+AM71+AQ71</f>
        <v>1050.7</v>
      </c>
      <c r="H71" s="13">
        <v>0</v>
      </c>
      <c r="I71" s="25">
        <f t="shared" ref="I71" si="340">K71</f>
        <v>1050.7</v>
      </c>
      <c r="J71" s="26">
        <v>0</v>
      </c>
      <c r="K71" s="26">
        <f>2700-1649.3</f>
        <v>1050.7</v>
      </c>
      <c r="L71" s="26">
        <v>0</v>
      </c>
      <c r="M71" s="25">
        <f t="shared" ref="M71" si="341">O71</f>
        <v>0</v>
      </c>
      <c r="N71" s="26">
        <v>0</v>
      </c>
      <c r="O71" s="26">
        <v>0</v>
      </c>
      <c r="P71" s="26">
        <v>0</v>
      </c>
      <c r="Q71" s="25">
        <f t="shared" ref="Q71" si="342">S71</f>
        <v>0</v>
      </c>
      <c r="R71" s="26">
        <v>0</v>
      </c>
      <c r="S71" s="26">
        <v>0</v>
      </c>
      <c r="T71" s="26">
        <v>0</v>
      </c>
      <c r="U71" s="25">
        <f t="shared" ref="U71" si="343">W71</f>
        <v>0</v>
      </c>
      <c r="V71" s="26">
        <v>0</v>
      </c>
      <c r="W71" s="26">
        <v>0</v>
      </c>
      <c r="X71" s="26">
        <v>0</v>
      </c>
      <c r="Y71" s="25">
        <f t="shared" ref="Y71" si="344">AA71</f>
        <v>0</v>
      </c>
      <c r="Z71" s="26">
        <v>0</v>
      </c>
      <c r="AA71" s="26">
        <v>0</v>
      </c>
      <c r="AB71" s="26">
        <v>0</v>
      </c>
      <c r="AC71" s="25">
        <f t="shared" ref="AC71" si="345">AE71</f>
        <v>0</v>
      </c>
      <c r="AD71" s="26">
        <v>0</v>
      </c>
      <c r="AE71" s="26">
        <v>0</v>
      </c>
      <c r="AF71" s="26">
        <v>0</v>
      </c>
      <c r="AG71" s="25">
        <f t="shared" ref="AG71" si="346">AI71</f>
        <v>0</v>
      </c>
      <c r="AH71" s="26">
        <v>0</v>
      </c>
      <c r="AI71" s="26">
        <v>0</v>
      </c>
      <c r="AJ71" s="26">
        <v>0</v>
      </c>
      <c r="AK71" s="25">
        <f t="shared" ref="AK71" si="347">AM71</f>
        <v>0</v>
      </c>
      <c r="AL71" s="26">
        <v>0</v>
      </c>
      <c r="AM71" s="26">
        <v>0</v>
      </c>
      <c r="AN71" s="26">
        <v>0</v>
      </c>
      <c r="AO71" s="25">
        <f t="shared" ref="AO71" si="348">AQ71</f>
        <v>0</v>
      </c>
      <c r="AP71" s="26">
        <v>0</v>
      </c>
      <c r="AQ71" s="26">
        <v>0</v>
      </c>
      <c r="AR71" s="26">
        <v>0</v>
      </c>
    </row>
    <row r="72" spans="1:44" ht="90.75" customHeight="1" outlineLevel="3" x14ac:dyDescent="0.25">
      <c r="A72" s="121" t="s">
        <v>293</v>
      </c>
      <c r="B72" s="124" t="s">
        <v>256</v>
      </c>
      <c r="C72" s="106" t="s">
        <v>60</v>
      </c>
      <c r="D72" s="4" t="s">
        <v>212</v>
      </c>
      <c r="E72" s="12">
        <f t="shared" ref="E72" si="349">SUM(F72:H72)</f>
        <v>469.5</v>
      </c>
      <c r="F72" s="13">
        <v>0</v>
      </c>
      <c r="G72" s="13">
        <f>K72+O72+S72+W72+AA72+AE72+AI72+AM72+AQ72</f>
        <v>469.5</v>
      </c>
      <c r="H72" s="13">
        <v>0</v>
      </c>
      <c r="I72" s="25">
        <f t="shared" ref="I72" si="350">K72</f>
        <v>469.5</v>
      </c>
      <c r="J72" s="26">
        <v>0</v>
      </c>
      <c r="K72" s="26">
        <v>469.5</v>
      </c>
      <c r="L72" s="26">
        <v>0</v>
      </c>
      <c r="M72" s="25">
        <f t="shared" ref="M72" si="351">O72</f>
        <v>0</v>
      </c>
      <c r="N72" s="26">
        <v>0</v>
      </c>
      <c r="O72" s="26">
        <v>0</v>
      </c>
      <c r="P72" s="26">
        <v>0</v>
      </c>
      <c r="Q72" s="25">
        <f t="shared" ref="Q72" si="352">S72</f>
        <v>0</v>
      </c>
      <c r="R72" s="26">
        <v>0</v>
      </c>
      <c r="S72" s="26">
        <v>0</v>
      </c>
      <c r="T72" s="26">
        <v>0</v>
      </c>
      <c r="U72" s="25">
        <f t="shared" ref="U72" si="353">W72</f>
        <v>0</v>
      </c>
      <c r="V72" s="26">
        <v>0</v>
      </c>
      <c r="W72" s="26">
        <v>0</v>
      </c>
      <c r="X72" s="26">
        <v>0</v>
      </c>
      <c r="Y72" s="25">
        <f t="shared" ref="Y72" si="354">AA72</f>
        <v>0</v>
      </c>
      <c r="Z72" s="26">
        <v>0</v>
      </c>
      <c r="AA72" s="26">
        <v>0</v>
      </c>
      <c r="AB72" s="26">
        <v>0</v>
      </c>
      <c r="AC72" s="25">
        <f t="shared" ref="AC72" si="355">AE72</f>
        <v>0</v>
      </c>
      <c r="AD72" s="26">
        <v>0</v>
      </c>
      <c r="AE72" s="26">
        <v>0</v>
      </c>
      <c r="AF72" s="26">
        <v>0</v>
      </c>
      <c r="AG72" s="25">
        <f t="shared" ref="AG72" si="356">AI72</f>
        <v>0</v>
      </c>
      <c r="AH72" s="26">
        <v>0</v>
      </c>
      <c r="AI72" s="26">
        <v>0</v>
      </c>
      <c r="AJ72" s="26">
        <v>0</v>
      </c>
      <c r="AK72" s="25">
        <f t="shared" ref="AK72" si="357">AM72</f>
        <v>0</v>
      </c>
      <c r="AL72" s="26">
        <v>0</v>
      </c>
      <c r="AM72" s="26">
        <v>0</v>
      </c>
      <c r="AN72" s="26">
        <v>0</v>
      </c>
      <c r="AO72" s="25">
        <f t="shared" ref="AO72" si="358">AQ72</f>
        <v>0</v>
      </c>
      <c r="AP72" s="26">
        <v>0</v>
      </c>
      <c r="AQ72" s="26">
        <v>0</v>
      </c>
      <c r="AR72" s="26">
        <v>0</v>
      </c>
    </row>
    <row r="73" spans="1:44" ht="72" customHeight="1" outlineLevel="3" x14ac:dyDescent="0.25">
      <c r="A73" s="121" t="s">
        <v>294</v>
      </c>
      <c r="B73" s="124" t="s">
        <v>261</v>
      </c>
      <c r="C73" s="106" t="s">
        <v>60</v>
      </c>
      <c r="D73" s="4" t="s">
        <v>212</v>
      </c>
      <c r="E73" s="12">
        <f t="shared" ref="E73" si="359">SUM(F73:H73)</f>
        <v>458.5</v>
      </c>
      <c r="F73" s="13">
        <v>0</v>
      </c>
      <c r="G73" s="13">
        <f t="shared" ref="G73" si="360">K73+O73+S73+W73+AA73+AE73+AI73+AM73+AQ73</f>
        <v>458.5</v>
      </c>
      <c r="H73" s="13">
        <v>0</v>
      </c>
      <c r="I73" s="25">
        <f t="shared" ref="I73" si="361">K73</f>
        <v>458.5</v>
      </c>
      <c r="J73" s="26">
        <v>0</v>
      </c>
      <c r="K73" s="26">
        <v>458.5</v>
      </c>
      <c r="L73" s="26">
        <v>0</v>
      </c>
      <c r="M73" s="25">
        <f t="shared" ref="M73" si="362">O73</f>
        <v>0</v>
      </c>
      <c r="N73" s="26">
        <v>0</v>
      </c>
      <c r="O73" s="26">
        <v>0</v>
      </c>
      <c r="P73" s="26">
        <v>0</v>
      </c>
      <c r="Q73" s="25">
        <f t="shared" ref="Q73" si="363">S73</f>
        <v>0</v>
      </c>
      <c r="R73" s="26">
        <v>0</v>
      </c>
      <c r="S73" s="26">
        <v>0</v>
      </c>
      <c r="T73" s="26">
        <v>0</v>
      </c>
      <c r="U73" s="25">
        <f t="shared" ref="U73" si="364">W73</f>
        <v>0</v>
      </c>
      <c r="V73" s="26">
        <v>0</v>
      </c>
      <c r="W73" s="26">
        <v>0</v>
      </c>
      <c r="X73" s="26">
        <v>0</v>
      </c>
      <c r="Y73" s="25">
        <f t="shared" ref="Y73" si="365">AA73</f>
        <v>0</v>
      </c>
      <c r="Z73" s="26">
        <v>0</v>
      </c>
      <c r="AA73" s="26">
        <v>0</v>
      </c>
      <c r="AB73" s="26">
        <v>0</v>
      </c>
      <c r="AC73" s="25">
        <f t="shared" ref="AC73" si="366">AE73</f>
        <v>0</v>
      </c>
      <c r="AD73" s="26">
        <v>0</v>
      </c>
      <c r="AE73" s="26">
        <v>0</v>
      </c>
      <c r="AF73" s="26">
        <v>0</v>
      </c>
      <c r="AG73" s="25">
        <f t="shared" ref="AG73" si="367">AI73</f>
        <v>0</v>
      </c>
      <c r="AH73" s="26">
        <v>0</v>
      </c>
      <c r="AI73" s="26">
        <v>0</v>
      </c>
      <c r="AJ73" s="26">
        <v>0</v>
      </c>
      <c r="AK73" s="25">
        <f t="shared" ref="AK73" si="368">AM73</f>
        <v>0</v>
      </c>
      <c r="AL73" s="26">
        <v>0</v>
      </c>
      <c r="AM73" s="26">
        <v>0</v>
      </c>
      <c r="AN73" s="26">
        <v>0</v>
      </c>
      <c r="AO73" s="25">
        <f t="shared" ref="AO73" si="369">AQ73</f>
        <v>0</v>
      </c>
      <c r="AP73" s="26">
        <v>0</v>
      </c>
      <c r="AQ73" s="26">
        <v>0</v>
      </c>
      <c r="AR73" s="26">
        <v>0</v>
      </c>
    </row>
    <row r="74" spans="1:44" ht="67.5" customHeight="1" outlineLevel="3" x14ac:dyDescent="0.25">
      <c r="A74" s="121" t="s">
        <v>295</v>
      </c>
      <c r="B74" s="124" t="s">
        <v>301</v>
      </c>
      <c r="C74" s="106" t="s">
        <v>60</v>
      </c>
      <c r="D74" s="4" t="s">
        <v>212</v>
      </c>
      <c r="E74" s="12">
        <f t="shared" ref="E74" si="370">SUM(F74:H74)</f>
        <v>269.7</v>
      </c>
      <c r="F74" s="13">
        <v>0</v>
      </c>
      <c r="G74" s="13">
        <f t="shared" ref="G74" si="371">K74+O74+S74+W74+AA74+AE74+AI74+AM74+AQ74</f>
        <v>269.7</v>
      </c>
      <c r="H74" s="13">
        <v>0</v>
      </c>
      <c r="I74" s="25">
        <f t="shared" ref="I74" si="372">K74</f>
        <v>0</v>
      </c>
      <c r="J74" s="26">
        <v>0</v>
      </c>
      <c r="K74" s="26">
        <v>0</v>
      </c>
      <c r="L74" s="26">
        <v>0</v>
      </c>
      <c r="M74" s="25">
        <f t="shared" ref="M74" si="373">O74</f>
        <v>269.7</v>
      </c>
      <c r="N74" s="26"/>
      <c r="O74" s="26">
        <v>269.7</v>
      </c>
      <c r="P74" s="26">
        <v>0</v>
      </c>
      <c r="Q74" s="25">
        <f t="shared" ref="Q74" si="374">S74</f>
        <v>0</v>
      </c>
      <c r="R74" s="26">
        <v>0</v>
      </c>
      <c r="S74" s="26">
        <v>0</v>
      </c>
      <c r="T74" s="26">
        <v>0</v>
      </c>
      <c r="U74" s="25">
        <f t="shared" ref="U74" si="375">W74</f>
        <v>0</v>
      </c>
      <c r="V74" s="26">
        <v>0</v>
      </c>
      <c r="W74" s="26">
        <v>0</v>
      </c>
      <c r="X74" s="26">
        <v>0</v>
      </c>
      <c r="Y74" s="25">
        <f t="shared" ref="Y74" si="376">AA74</f>
        <v>0</v>
      </c>
      <c r="Z74" s="26">
        <v>0</v>
      </c>
      <c r="AA74" s="26">
        <v>0</v>
      </c>
      <c r="AB74" s="26">
        <v>0</v>
      </c>
      <c r="AC74" s="25">
        <f t="shared" ref="AC74" si="377">AE74</f>
        <v>0</v>
      </c>
      <c r="AD74" s="26">
        <v>0</v>
      </c>
      <c r="AE74" s="26">
        <v>0</v>
      </c>
      <c r="AF74" s="26">
        <v>0</v>
      </c>
      <c r="AG74" s="25">
        <f t="shared" ref="AG74" si="378">AI74</f>
        <v>0</v>
      </c>
      <c r="AH74" s="26">
        <v>0</v>
      </c>
      <c r="AI74" s="26">
        <v>0</v>
      </c>
      <c r="AJ74" s="26">
        <v>0</v>
      </c>
      <c r="AK74" s="25">
        <f t="shared" ref="AK74" si="379">AM74</f>
        <v>0</v>
      </c>
      <c r="AL74" s="26">
        <v>0</v>
      </c>
      <c r="AM74" s="26">
        <v>0</v>
      </c>
      <c r="AN74" s="26">
        <v>0</v>
      </c>
      <c r="AO74" s="25">
        <f t="shared" ref="AO74" si="380">AQ74</f>
        <v>0</v>
      </c>
      <c r="AP74" s="26">
        <v>0</v>
      </c>
      <c r="AQ74" s="26">
        <v>0</v>
      </c>
      <c r="AR74" s="26">
        <v>0</v>
      </c>
    </row>
    <row r="75" spans="1:44" ht="67.5" customHeight="1" outlineLevel="3" x14ac:dyDescent="0.25">
      <c r="A75" s="121" t="s">
        <v>302</v>
      </c>
      <c r="B75" s="124" t="s">
        <v>370</v>
      </c>
      <c r="C75" s="4" t="s">
        <v>60</v>
      </c>
      <c r="D75" s="4" t="s">
        <v>212</v>
      </c>
      <c r="E75" s="12">
        <f t="shared" ref="E75" si="381">SUM(F75:H75)</f>
        <v>699.90000000000009</v>
      </c>
      <c r="F75" s="13">
        <v>0</v>
      </c>
      <c r="G75" s="13">
        <f t="shared" ref="G75" si="382">K75+O75+S75+W75+AA75+AE75+AI75+AM75+AQ75</f>
        <v>699.90000000000009</v>
      </c>
      <c r="H75" s="13">
        <v>0</v>
      </c>
      <c r="I75" s="25">
        <f t="shared" ref="I75" si="383">K75</f>
        <v>0</v>
      </c>
      <c r="J75" s="26">
        <v>0</v>
      </c>
      <c r="K75" s="26">
        <v>0</v>
      </c>
      <c r="L75" s="26">
        <v>0</v>
      </c>
      <c r="M75" s="25">
        <f t="shared" ref="M75" si="384">O75</f>
        <v>0</v>
      </c>
      <c r="N75" s="26"/>
      <c r="O75" s="26">
        <v>0</v>
      </c>
      <c r="P75" s="26">
        <v>0</v>
      </c>
      <c r="Q75" s="25">
        <f t="shared" ref="Q75" si="385">S75</f>
        <v>699.90000000000009</v>
      </c>
      <c r="R75" s="26">
        <v>0</v>
      </c>
      <c r="S75" s="26">
        <f>583.2+116.7</f>
        <v>699.90000000000009</v>
      </c>
      <c r="T75" s="26">
        <v>0</v>
      </c>
      <c r="U75" s="25">
        <f t="shared" ref="U75" si="386">W75</f>
        <v>0</v>
      </c>
      <c r="V75" s="26">
        <v>0</v>
      </c>
      <c r="W75" s="26">
        <v>0</v>
      </c>
      <c r="X75" s="26">
        <v>0</v>
      </c>
      <c r="Y75" s="25">
        <f t="shared" ref="Y75" si="387">AA75</f>
        <v>0</v>
      </c>
      <c r="Z75" s="26">
        <v>0</v>
      </c>
      <c r="AA75" s="26">
        <v>0</v>
      </c>
      <c r="AB75" s="26">
        <v>0</v>
      </c>
      <c r="AC75" s="25">
        <f t="shared" ref="AC75" si="388">AE75</f>
        <v>0</v>
      </c>
      <c r="AD75" s="26">
        <v>0</v>
      </c>
      <c r="AE75" s="26">
        <v>0</v>
      </c>
      <c r="AF75" s="26">
        <v>0</v>
      </c>
      <c r="AG75" s="25">
        <f t="shared" ref="AG75" si="389">AI75</f>
        <v>0</v>
      </c>
      <c r="AH75" s="26">
        <v>0</v>
      </c>
      <c r="AI75" s="26">
        <v>0</v>
      </c>
      <c r="AJ75" s="26">
        <v>0</v>
      </c>
      <c r="AK75" s="25">
        <f t="shared" ref="AK75" si="390">AM75</f>
        <v>0</v>
      </c>
      <c r="AL75" s="26">
        <v>0</v>
      </c>
      <c r="AM75" s="26">
        <v>0</v>
      </c>
      <c r="AN75" s="26">
        <v>0</v>
      </c>
      <c r="AO75" s="25">
        <f t="shared" ref="AO75" si="391">AQ75</f>
        <v>0</v>
      </c>
      <c r="AP75" s="26">
        <v>0</v>
      </c>
      <c r="AQ75" s="26">
        <v>0</v>
      </c>
      <c r="AR75" s="26">
        <v>0</v>
      </c>
    </row>
    <row r="76" spans="1:44" ht="67.5" customHeight="1" outlineLevel="3" x14ac:dyDescent="0.25">
      <c r="A76" s="121" t="s">
        <v>304</v>
      </c>
      <c r="B76" s="111" t="s">
        <v>303</v>
      </c>
      <c r="C76" s="4" t="s">
        <v>60</v>
      </c>
      <c r="D76" s="4" t="s">
        <v>212</v>
      </c>
      <c r="E76" s="12">
        <f t="shared" ref="E76" si="392">SUM(F76:H76)</f>
        <v>460</v>
      </c>
      <c r="F76" s="13">
        <v>0</v>
      </c>
      <c r="G76" s="13">
        <f t="shared" ref="G76" si="393">K76+O76+S76+W76+AA76+AE76+AI76+AM76+AQ76</f>
        <v>460</v>
      </c>
      <c r="H76" s="13">
        <v>0</v>
      </c>
      <c r="I76" s="25">
        <f t="shared" ref="I76" si="394">K76</f>
        <v>0</v>
      </c>
      <c r="J76" s="107">
        <v>0</v>
      </c>
      <c r="K76" s="118">
        <v>0</v>
      </c>
      <c r="L76" s="108">
        <v>0</v>
      </c>
      <c r="M76" s="25">
        <f t="shared" ref="M76" si="395">O76</f>
        <v>460</v>
      </c>
      <c r="N76" s="26"/>
      <c r="O76" s="26">
        <v>460</v>
      </c>
      <c r="P76" s="26">
        <v>0</v>
      </c>
      <c r="Q76" s="25">
        <f t="shared" ref="Q76" si="396">S76</f>
        <v>0</v>
      </c>
      <c r="R76" s="26">
        <v>0</v>
      </c>
      <c r="S76" s="26">
        <v>0</v>
      </c>
      <c r="T76" s="26">
        <v>0</v>
      </c>
      <c r="U76" s="25">
        <f t="shared" ref="U76" si="397">W76</f>
        <v>0</v>
      </c>
      <c r="V76" s="26">
        <v>0</v>
      </c>
      <c r="W76" s="26">
        <v>0</v>
      </c>
      <c r="X76" s="26">
        <v>0</v>
      </c>
      <c r="Y76" s="25">
        <f t="shared" ref="Y76" si="398">AA76</f>
        <v>0</v>
      </c>
      <c r="Z76" s="26">
        <v>0</v>
      </c>
      <c r="AA76" s="26">
        <v>0</v>
      </c>
      <c r="AB76" s="26">
        <v>0</v>
      </c>
      <c r="AC76" s="25">
        <f t="shared" ref="AC76" si="399">AE76</f>
        <v>0</v>
      </c>
      <c r="AD76" s="26">
        <v>0</v>
      </c>
      <c r="AE76" s="26">
        <v>0</v>
      </c>
      <c r="AF76" s="26">
        <v>0</v>
      </c>
      <c r="AG76" s="25">
        <f t="shared" ref="AG76" si="400">AI76</f>
        <v>0</v>
      </c>
      <c r="AH76" s="26">
        <v>0</v>
      </c>
      <c r="AI76" s="26">
        <v>0</v>
      </c>
      <c r="AJ76" s="26">
        <v>0</v>
      </c>
      <c r="AK76" s="25">
        <f t="shared" ref="AK76" si="401">AM76</f>
        <v>0</v>
      </c>
      <c r="AL76" s="26">
        <v>0</v>
      </c>
      <c r="AM76" s="26">
        <v>0</v>
      </c>
      <c r="AN76" s="26">
        <v>0</v>
      </c>
      <c r="AO76" s="25">
        <f t="shared" ref="AO76" si="402">AQ76</f>
        <v>0</v>
      </c>
      <c r="AP76" s="26">
        <v>0</v>
      </c>
      <c r="AQ76" s="26">
        <v>0</v>
      </c>
      <c r="AR76" s="26">
        <v>0</v>
      </c>
    </row>
    <row r="77" spans="1:44" ht="67.5" customHeight="1" outlineLevel="3" x14ac:dyDescent="0.25">
      <c r="A77" s="121" t="s">
        <v>305</v>
      </c>
      <c r="B77" s="111" t="s">
        <v>306</v>
      </c>
      <c r="C77" s="4" t="s">
        <v>60</v>
      </c>
      <c r="D77" s="4" t="s">
        <v>212</v>
      </c>
      <c r="E77" s="12">
        <f t="shared" ref="E77" si="403">SUM(F77:H77)</f>
        <v>414</v>
      </c>
      <c r="F77" s="13">
        <v>0</v>
      </c>
      <c r="G77" s="13">
        <f t="shared" ref="G77" si="404">K77+O77+S77+W77+AA77+AE77+AI77+AM77+AQ77</f>
        <v>414</v>
      </c>
      <c r="H77" s="13">
        <v>0</v>
      </c>
      <c r="I77" s="25">
        <f t="shared" ref="I77" si="405">K77</f>
        <v>0</v>
      </c>
      <c r="J77" s="107">
        <v>0</v>
      </c>
      <c r="K77" s="118">
        <v>0</v>
      </c>
      <c r="L77" s="108">
        <v>0</v>
      </c>
      <c r="M77" s="25">
        <f t="shared" ref="M77" si="406">O77</f>
        <v>414</v>
      </c>
      <c r="N77" s="26"/>
      <c r="O77" s="26">
        <v>414</v>
      </c>
      <c r="P77" s="26">
        <v>0</v>
      </c>
      <c r="Q77" s="25">
        <f t="shared" ref="Q77" si="407">S77</f>
        <v>0</v>
      </c>
      <c r="R77" s="26">
        <v>0</v>
      </c>
      <c r="S77" s="26">
        <v>0</v>
      </c>
      <c r="T77" s="26">
        <v>0</v>
      </c>
      <c r="U77" s="25">
        <f t="shared" ref="U77" si="408">W77</f>
        <v>0</v>
      </c>
      <c r="V77" s="26">
        <v>0</v>
      </c>
      <c r="W77" s="26">
        <v>0</v>
      </c>
      <c r="X77" s="26">
        <v>0</v>
      </c>
      <c r="Y77" s="25">
        <f t="shared" ref="Y77" si="409">AA77</f>
        <v>0</v>
      </c>
      <c r="Z77" s="26">
        <v>0</v>
      </c>
      <c r="AA77" s="26">
        <v>0</v>
      </c>
      <c r="AB77" s="26">
        <v>0</v>
      </c>
      <c r="AC77" s="25">
        <f t="shared" ref="AC77" si="410">AE77</f>
        <v>0</v>
      </c>
      <c r="AD77" s="26">
        <v>0</v>
      </c>
      <c r="AE77" s="26">
        <v>0</v>
      </c>
      <c r="AF77" s="26">
        <v>0</v>
      </c>
      <c r="AG77" s="25">
        <f t="shared" ref="AG77" si="411">AI77</f>
        <v>0</v>
      </c>
      <c r="AH77" s="26">
        <v>0</v>
      </c>
      <c r="AI77" s="26">
        <v>0</v>
      </c>
      <c r="AJ77" s="26">
        <v>0</v>
      </c>
      <c r="AK77" s="25">
        <f t="shared" ref="AK77" si="412">AM77</f>
        <v>0</v>
      </c>
      <c r="AL77" s="26">
        <v>0</v>
      </c>
      <c r="AM77" s="26">
        <v>0</v>
      </c>
      <c r="AN77" s="26">
        <v>0</v>
      </c>
      <c r="AO77" s="25">
        <f t="shared" ref="AO77" si="413">AQ77</f>
        <v>0</v>
      </c>
      <c r="AP77" s="26">
        <v>0</v>
      </c>
      <c r="AQ77" s="26">
        <v>0</v>
      </c>
      <c r="AR77" s="26">
        <v>0</v>
      </c>
    </row>
    <row r="78" spans="1:44" ht="67.5" customHeight="1" outlineLevel="3" x14ac:dyDescent="0.25">
      <c r="A78" s="121" t="s">
        <v>322</v>
      </c>
      <c r="B78" s="111" t="s">
        <v>323</v>
      </c>
      <c r="C78" s="4" t="s">
        <v>60</v>
      </c>
      <c r="D78" s="4" t="s">
        <v>212</v>
      </c>
      <c r="E78" s="12">
        <f t="shared" ref="E78" si="414">SUM(F78:H78)</f>
        <v>167.9</v>
      </c>
      <c r="F78" s="13">
        <v>0</v>
      </c>
      <c r="G78" s="13">
        <f t="shared" ref="G78" si="415">K78+O78+S78+W78+AA78+AE78+AI78+AM78+AQ78</f>
        <v>167.9</v>
      </c>
      <c r="H78" s="13">
        <v>0</v>
      </c>
      <c r="I78" s="25">
        <f t="shared" ref="I78" si="416">K78</f>
        <v>0</v>
      </c>
      <c r="J78" s="107">
        <v>0</v>
      </c>
      <c r="K78" s="118">
        <v>0</v>
      </c>
      <c r="L78" s="108">
        <v>0</v>
      </c>
      <c r="M78" s="25">
        <f t="shared" ref="M78" si="417">O78</f>
        <v>167.9</v>
      </c>
      <c r="N78" s="26"/>
      <c r="O78" s="26">
        <v>167.9</v>
      </c>
      <c r="P78" s="26">
        <v>0</v>
      </c>
      <c r="Q78" s="25">
        <f t="shared" ref="Q78" si="418">S78</f>
        <v>0</v>
      </c>
      <c r="R78" s="26">
        <v>0</v>
      </c>
      <c r="S78" s="26">
        <v>0</v>
      </c>
      <c r="T78" s="26">
        <v>0</v>
      </c>
      <c r="U78" s="25">
        <f t="shared" ref="U78" si="419">W78</f>
        <v>0</v>
      </c>
      <c r="V78" s="26">
        <v>0</v>
      </c>
      <c r="W78" s="26">
        <v>0</v>
      </c>
      <c r="X78" s="26">
        <v>0</v>
      </c>
      <c r="Y78" s="25">
        <f t="shared" ref="Y78" si="420">AA78</f>
        <v>0</v>
      </c>
      <c r="Z78" s="26">
        <v>0</v>
      </c>
      <c r="AA78" s="26">
        <v>0</v>
      </c>
      <c r="AB78" s="26">
        <v>0</v>
      </c>
      <c r="AC78" s="25">
        <f t="shared" ref="AC78" si="421">AE78</f>
        <v>0</v>
      </c>
      <c r="AD78" s="26">
        <v>0</v>
      </c>
      <c r="AE78" s="26">
        <v>0</v>
      </c>
      <c r="AF78" s="26">
        <v>0</v>
      </c>
      <c r="AG78" s="25">
        <f t="shared" ref="AG78" si="422">AI78</f>
        <v>0</v>
      </c>
      <c r="AH78" s="26">
        <v>0</v>
      </c>
      <c r="AI78" s="26">
        <v>0</v>
      </c>
      <c r="AJ78" s="26">
        <v>0</v>
      </c>
      <c r="AK78" s="25">
        <f t="shared" ref="AK78" si="423">AM78</f>
        <v>0</v>
      </c>
      <c r="AL78" s="26">
        <v>0</v>
      </c>
      <c r="AM78" s="26">
        <v>0</v>
      </c>
      <c r="AN78" s="26">
        <v>0</v>
      </c>
      <c r="AO78" s="25">
        <f t="shared" ref="AO78" si="424">AQ78</f>
        <v>0</v>
      </c>
      <c r="AP78" s="26">
        <v>0</v>
      </c>
      <c r="AQ78" s="26">
        <v>0</v>
      </c>
      <c r="AR78" s="26">
        <v>0</v>
      </c>
    </row>
    <row r="79" spans="1:44" ht="52.5" customHeight="1" outlineLevel="3" x14ac:dyDescent="0.25">
      <c r="A79" s="121" t="s">
        <v>324</v>
      </c>
      <c r="B79" s="111" t="s">
        <v>325</v>
      </c>
      <c r="C79" s="4" t="s">
        <v>60</v>
      </c>
      <c r="D79" s="4" t="s">
        <v>212</v>
      </c>
      <c r="E79" s="12">
        <f t="shared" ref="E79" si="425">SUM(F79:H79)</f>
        <v>751.6</v>
      </c>
      <c r="F79" s="13">
        <v>0</v>
      </c>
      <c r="G79" s="13">
        <f t="shared" ref="G79" si="426">K79+O79+S79+W79+AA79+AE79+AI79+AM79+AQ79</f>
        <v>751.6</v>
      </c>
      <c r="H79" s="13">
        <v>0</v>
      </c>
      <c r="I79" s="25">
        <f t="shared" ref="I79" si="427">K79</f>
        <v>0</v>
      </c>
      <c r="J79" s="107">
        <v>0</v>
      </c>
      <c r="K79" s="118">
        <v>0</v>
      </c>
      <c r="L79" s="108">
        <v>0</v>
      </c>
      <c r="M79" s="25">
        <f t="shared" ref="M79" si="428">O79</f>
        <v>751.6</v>
      </c>
      <c r="N79" s="26"/>
      <c r="O79" s="26">
        <v>751.6</v>
      </c>
      <c r="P79" s="26">
        <v>0</v>
      </c>
      <c r="Q79" s="25">
        <f t="shared" ref="Q79" si="429">S79</f>
        <v>0</v>
      </c>
      <c r="R79" s="26">
        <v>0</v>
      </c>
      <c r="S79" s="26">
        <v>0</v>
      </c>
      <c r="T79" s="26">
        <v>0</v>
      </c>
      <c r="U79" s="25">
        <f t="shared" ref="U79" si="430">W79</f>
        <v>0</v>
      </c>
      <c r="V79" s="26">
        <v>0</v>
      </c>
      <c r="W79" s="26">
        <v>0</v>
      </c>
      <c r="X79" s="26">
        <v>0</v>
      </c>
      <c r="Y79" s="25">
        <f t="shared" ref="Y79" si="431">AA79</f>
        <v>0</v>
      </c>
      <c r="Z79" s="26">
        <v>0</v>
      </c>
      <c r="AA79" s="26">
        <v>0</v>
      </c>
      <c r="AB79" s="26">
        <v>0</v>
      </c>
      <c r="AC79" s="25">
        <f t="shared" ref="AC79" si="432">AE79</f>
        <v>0</v>
      </c>
      <c r="AD79" s="26">
        <v>0</v>
      </c>
      <c r="AE79" s="26">
        <v>0</v>
      </c>
      <c r="AF79" s="26">
        <v>0</v>
      </c>
      <c r="AG79" s="25">
        <f t="shared" ref="AG79" si="433">AI79</f>
        <v>0</v>
      </c>
      <c r="AH79" s="26">
        <v>0</v>
      </c>
      <c r="AI79" s="26">
        <v>0</v>
      </c>
      <c r="AJ79" s="26">
        <v>0</v>
      </c>
      <c r="AK79" s="25">
        <f t="shared" ref="AK79" si="434">AM79</f>
        <v>0</v>
      </c>
      <c r="AL79" s="26">
        <v>0</v>
      </c>
      <c r="AM79" s="26">
        <v>0</v>
      </c>
      <c r="AN79" s="26">
        <v>0</v>
      </c>
      <c r="AO79" s="25">
        <f t="shared" ref="AO79" si="435">AQ79</f>
        <v>0</v>
      </c>
      <c r="AP79" s="26">
        <v>0</v>
      </c>
      <c r="AQ79" s="26">
        <v>0</v>
      </c>
      <c r="AR79" s="26">
        <v>0</v>
      </c>
    </row>
    <row r="80" spans="1:44" ht="63.75" customHeight="1" outlineLevel="3" x14ac:dyDescent="0.25">
      <c r="A80" s="121" t="s">
        <v>328</v>
      </c>
      <c r="B80" s="111" t="s">
        <v>329</v>
      </c>
      <c r="C80" s="4" t="s">
        <v>60</v>
      </c>
      <c r="D80" s="4" t="s">
        <v>212</v>
      </c>
      <c r="E80" s="12">
        <f t="shared" ref="E80" si="436">SUM(F80:H80)</f>
        <v>193.6</v>
      </c>
      <c r="F80" s="13">
        <v>0</v>
      </c>
      <c r="G80" s="13">
        <f t="shared" ref="G80" si="437">K80+O80+S80+W80+AA80+AE80+AI80+AM80+AQ80</f>
        <v>193.6</v>
      </c>
      <c r="H80" s="13">
        <v>0</v>
      </c>
      <c r="I80" s="25">
        <f t="shared" ref="I80" si="438">K80</f>
        <v>0</v>
      </c>
      <c r="J80" s="107">
        <v>0</v>
      </c>
      <c r="K80" s="118">
        <v>0</v>
      </c>
      <c r="L80" s="108">
        <v>0</v>
      </c>
      <c r="M80" s="25">
        <f t="shared" ref="M80" si="439">O80</f>
        <v>193.6</v>
      </c>
      <c r="N80" s="26"/>
      <c r="O80" s="26">
        <v>193.6</v>
      </c>
      <c r="P80" s="26">
        <v>0</v>
      </c>
      <c r="Q80" s="25">
        <f t="shared" ref="Q80" si="440">S80</f>
        <v>0</v>
      </c>
      <c r="R80" s="26">
        <v>0</v>
      </c>
      <c r="S80" s="26">
        <v>0</v>
      </c>
      <c r="T80" s="26">
        <v>0</v>
      </c>
      <c r="U80" s="25">
        <f t="shared" ref="U80" si="441">W80</f>
        <v>0</v>
      </c>
      <c r="V80" s="26">
        <v>0</v>
      </c>
      <c r="W80" s="26">
        <v>0</v>
      </c>
      <c r="X80" s="26">
        <v>0</v>
      </c>
      <c r="Y80" s="25">
        <f t="shared" ref="Y80" si="442">AA80</f>
        <v>0</v>
      </c>
      <c r="Z80" s="26">
        <v>0</v>
      </c>
      <c r="AA80" s="26">
        <v>0</v>
      </c>
      <c r="AB80" s="26">
        <v>0</v>
      </c>
      <c r="AC80" s="25">
        <f t="shared" ref="AC80" si="443">AE80</f>
        <v>0</v>
      </c>
      <c r="AD80" s="26">
        <v>0</v>
      </c>
      <c r="AE80" s="26">
        <v>0</v>
      </c>
      <c r="AF80" s="26">
        <v>0</v>
      </c>
      <c r="AG80" s="25">
        <f t="shared" ref="AG80" si="444">AI80</f>
        <v>0</v>
      </c>
      <c r="AH80" s="26">
        <v>0</v>
      </c>
      <c r="AI80" s="26">
        <v>0</v>
      </c>
      <c r="AJ80" s="26">
        <v>0</v>
      </c>
      <c r="AK80" s="25">
        <f t="shared" ref="AK80" si="445">AM80</f>
        <v>0</v>
      </c>
      <c r="AL80" s="26">
        <v>0</v>
      </c>
      <c r="AM80" s="26">
        <v>0</v>
      </c>
      <c r="AN80" s="26">
        <v>0</v>
      </c>
      <c r="AO80" s="25">
        <f t="shared" ref="AO80" si="446">AQ80</f>
        <v>0</v>
      </c>
      <c r="AP80" s="26">
        <v>0</v>
      </c>
      <c r="AQ80" s="26">
        <v>0</v>
      </c>
      <c r="AR80" s="26">
        <v>0</v>
      </c>
    </row>
    <row r="81" spans="1:45" ht="69" customHeight="1" outlineLevel="3" x14ac:dyDescent="0.25">
      <c r="A81" s="121" t="s">
        <v>332</v>
      </c>
      <c r="B81" s="111" t="s">
        <v>333</v>
      </c>
      <c r="C81" s="4" t="s">
        <v>60</v>
      </c>
      <c r="D81" s="4" t="s">
        <v>212</v>
      </c>
      <c r="E81" s="12">
        <f t="shared" ref="E81" si="447">SUM(F81:H81)</f>
        <v>2302.1</v>
      </c>
      <c r="F81" s="13">
        <v>0</v>
      </c>
      <c r="G81" s="13">
        <f t="shared" ref="G81" si="448">K81+O81+S81+W81+AA81+AE81+AI81+AM81+AQ81</f>
        <v>2302.1</v>
      </c>
      <c r="H81" s="13">
        <v>0</v>
      </c>
      <c r="I81" s="25">
        <f t="shared" ref="I81" si="449">K81</f>
        <v>0</v>
      </c>
      <c r="J81" s="107">
        <v>0</v>
      </c>
      <c r="K81" s="118">
        <v>0</v>
      </c>
      <c r="L81" s="108">
        <v>0</v>
      </c>
      <c r="M81" s="25">
        <f t="shared" ref="M81" si="450">O81</f>
        <v>0</v>
      </c>
      <c r="N81" s="26"/>
      <c r="O81" s="26">
        <v>0</v>
      </c>
      <c r="P81" s="26">
        <v>0</v>
      </c>
      <c r="Q81" s="25">
        <f t="shared" ref="Q81" si="451">S81</f>
        <v>2302.1</v>
      </c>
      <c r="R81" s="26">
        <v>0</v>
      </c>
      <c r="S81" s="26">
        <v>2302.1</v>
      </c>
      <c r="T81" s="26">
        <v>0</v>
      </c>
      <c r="U81" s="25">
        <f t="shared" ref="U81" si="452">W81</f>
        <v>0</v>
      </c>
      <c r="V81" s="26">
        <v>0</v>
      </c>
      <c r="W81" s="26">
        <v>0</v>
      </c>
      <c r="X81" s="26">
        <v>0</v>
      </c>
      <c r="Y81" s="25">
        <f t="shared" ref="Y81" si="453">AA81</f>
        <v>0</v>
      </c>
      <c r="Z81" s="26">
        <v>0</v>
      </c>
      <c r="AA81" s="26">
        <v>0</v>
      </c>
      <c r="AB81" s="26">
        <v>0</v>
      </c>
      <c r="AC81" s="25">
        <f t="shared" ref="AC81" si="454">AE81</f>
        <v>0</v>
      </c>
      <c r="AD81" s="26">
        <v>0</v>
      </c>
      <c r="AE81" s="26">
        <v>0</v>
      </c>
      <c r="AF81" s="26">
        <v>0</v>
      </c>
      <c r="AG81" s="25">
        <f t="shared" ref="AG81" si="455">AI81</f>
        <v>0</v>
      </c>
      <c r="AH81" s="26">
        <v>0</v>
      </c>
      <c r="AI81" s="26">
        <v>0</v>
      </c>
      <c r="AJ81" s="26">
        <v>0</v>
      </c>
      <c r="AK81" s="25">
        <f t="shared" ref="AK81" si="456">AM81</f>
        <v>0</v>
      </c>
      <c r="AL81" s="26">
        <v>0</v>
      </c>
      <c r="AM81" s="26">
        <v>0</v>
      </c>
      <c r="AN81" s="26">
        <v>0</v>
      </c>
      <c r="AO81" s="25">
        <f t="shared" ref="AO81" si="457">AQ81</f>
        <v>0</v>
      </c>
      <c r="AP81" s="26">
        <v>0</v>
      </c>
      <c r="AQ81" s="26">
        <v>0</v>
      </c>
      <c r="AR81" s="26">
        <v>0</v>
      </c>
    </row>
    <row r="82" spans="1:45" ht="69" customHeight="1" outlineLevel="3" x14ac:dyDescent="0.25">
      <c r="A82" s="121" t="s">
        <v>337</v>
      </c>
      <c r="B82" s="111" t="s">
        <v>338</v>
      </c>
      <c r="C82" s="4" t="s">
        <v>60</v>
      </c>
      <c r="D82" s="4" t="s">
        <v>212</v>
      </c>
      <c r="E82" s="12">
        <f t="shared" ref="E82" si="458">SUM(F82:H82)</f>
        <v>250</v>
      </c>
      <c r="F82" s="13">
        <v>0</v>
      </c>
      <c r="G82" s="13">
        <f t="shared" ref="G82" si="459">K82+O82+S82+W82+AA82+AE82+AI82+AM82+AQ82</f>
        <v>250</v>
      </c>
      <c r="H82" s="13">
        <v>0</v>
      </c>
      <c r="I82" s="25">
        <f t="shared" ref="I82" si="460">K82</f>
        <v>0</v>
      </c>
      <c r="J82" s="107">
        <v>0</v>
      </c>
      <c r="K82" s="118">
        <v>0</v>
      </c>
      <c r="L82" s="108">
        <v>0</v>
      </c>
      <c r="M82" s="25">
        <f t="shared" ref="M82" si="461">O82</f>
        <v>0</v>
      </c>
      <c r="N82" s="26"/>
      <c r="O82" s="26">
        <v>0</v>
      </c>
      <c r="P82" s="26">
        <v>0</v>
      </c>
      <c r="Q82" s="25">
        <f t="shared" ref="Q82" si="462">S82</f>
        <v>250</v>
      </c>
      <c r="R82" s="26">
        <v>0</v>
      </c>
      <c r="S82" s="26">
        <v>250</v>
      </c>
      <c r="T82" s="26">
        <v>0</v>
      </c>
      <c r="U82" s="25">
        <f t="shared" ref="U82" si="463">W82</f>
        <v>0</v>
      </c>
      <c r="V82" s="26">
        <v>0</v>
      </c>
      <c r="W82" s="26">
        <v>0</v>
      </c>
      <c r="X82" s="26">
        <v>0</v>
      </c>
      <c r="Y82" s="25">
        <f t="shared" ref="Y82" si="464">AA82</f>
        <v>0</v>
      </c>
      <c r="Z82" s="26">
        <v>0</v>
      </c>
      <c r="AA82" s="26">
        <v>0</v>
      </c>
      <c r="AB82" s="26">
        <v>0</v>
      </c>
      <c r="AC82" s="25">
        <f t="shared" ref="AC82" si="465">AE82</f>
        <v>0</v>
      </c>
      <c r="AD82" s="26">
        <v>0</v>
      </c>
      <c r="AE82" s="26">
        <v>0</v>
      </c>
      <c r="AF82" s="26">
        <v>0</v>
      </c>
      <c r="AG82" s="25">
        <f t="shared" ref="AG82" si="466">AI82</f>
        <v>0</v>
      </c>
      <c r="AH82" s="26">
        <v>0</v>
      </c>
      <c r="AI82" s="26">
        <v>0</v>
      </c>
      <c r="AJ82" s="26">
        <v>0</v>
      </c>
      <c r="AK82" s="25">
        <f t="shared" ref="AK82" si="467">AM82</f>
        <v>0</v>
      </c>
      <c r="AL82" s="26">
        <v>0</v>
      </c>
      <c r="AM82" s="26">
        <v>0</v>
      </c>
      <c r="AN82" s="26">
        <v>0</v>
      </c>
      <c r="AO82" s="25">
        <f t="shared" ref="AO82" si="468">AQ82</f>
        <v>0</v>
      </c>
      <c r="AP82" s="26">
        <v>0</v>
      </c>
      <c r="AQ82" s="26">
        <v>0</v>
      </c>
      <c r="AR82" s="26">
        <v>0</v>
      </c>
    </row>
    <row r="83" spans="1:45" ht="60" customHeight="1" outlineLevel="3" x14ac:dyDescent="0.25">
      <c r="A83" s="121" t="s">
        <v>344</v>
      </c>
      <c r="B83" s="111" t="s">
        <v>345</v>
      </c>
      <c r="C83" s="4" t="s">
        <v>60</v>
      </c>
      <c r="D83" s="4" t="s">
        <v>212</v>
      </c>
      <c r="E83" s="12">
        <f t="shared" ref="E83" si="469">SUM(F83:H83)</f>
        <v>7441.5</v>
      </c>
      <c r="F83" s="13">
        <v>0</v>
      </c>
      <c r="G83" s="13">
        <f t="shared" ref="G83" si="470">K83+O83+S83+W83+AA83+AE83+AI83+AM83+AQ83</f>
        <v>7441.5</v>
      </c>
      <c r="H83" s="13">
        <v>0</v>
      </c>
      <c r="I83" s="25">
        <f t="shared" ref="I83" si="471">K83</f>
        <v>0</v>
      </c>
      <c r="J83" s="107">
        <v>0</v>
      </c>
      <c r="K83" s="118">
        <v>0</v>
      </c>
      <c r="L83" s="108">
        <v>0</v>
      </c>
      <c r="M83" s="25">
        <f t="shared" ref="M83" si="472">O83</f>
        <v>0</v>
      </c>
      <c r="N83" s="26"/>
      <c r="O83" s="26">
        <v>0</v>
      </c>
      <c r="P83" s="26">
        <v>0</v>
      </c>
      <c r="Q83" s="25">
        <f t="shared" ref="Q83" si="473">S83</f>
        <v>7441.5</v>
      </c>
      <c r="R83" s="26">
        <v>0</v>
      </c>
      <c r="S83" s="26">
        <v>7441.5</v>
      </c>
      <c r="T83" s="26">
        <v>0</v>
      </c>
      <c r="U83" s="25">
        <f t="shared" ref="U83" si="474">W83</f>
        <v>0</v>
      </c>
      <c r="V83" s="26">
        <v>0</v>
      </c>
      <c r="W83" s="26">
        <v>0</v>
      </c>
      <c r="X83" s="26">
        <v>0</v>
      </c>
      <c r="Y83" s="25">
        <f t="shared" ref="Y83" si="475">AA83</f>
        <v>0</v>
      </c>
      <c r="Z83" s="26">
        <v>0</v>
      </c>
      <c r="AA83" s="26">
        <v>0</v>
      </c>
      <c r="AB83" s="26">
        <v>0</v>
      </c>
      <c r="AC83" s="25">
        <f t="shared" ref="AC83" si="476">AE83</f>
        <v>0</v>
      </c>
      <c r="AD83" s="26">
        <v>0</v>
      </c>
      <c r="AE83" s="26">
        <v>0</v>
      </c>
      <c r="AF83" s="26">
        <v>0</v>
      </c>
      <c r="AG83" s="25">
        <f t="shared" ref="AG83" si="477">AI83</f>
        <v>0</v>
      </c>
      <c r="AH83" s="26">
        <v>0</v>
      </c>
      <c r="AI83" s="26">
        <v>0</v>
      </c>
      <c r="AJ83" s="26">
        <v>0</v>
      </c>
      <c r="AK83" s="25">
        <f t="shared" ref="AK83" si="478">AM83</f>
        <v>0</v>
      </c>
      <c r="AL83" s="26">
        <v>0</v>
      </c>
      <c r="AM83" s="26">
        <v>0</v>
      </c>
      <c r="AN83" s="26">
        <v>0</v>
      </c>
      <c r="AO83" s="25">
        <f t="shared" ref="AO83" si="479">AQ83</f>
        <v>0</v>
      </c>
      <c r="AP83" s="26">
        <v>0</v>
      </c>
      <c r="AQ83" s="26">
        <v>0</v>
      </c>
      <c r="AR83" s="26">
        <v>0</v>
      </c>
    </row>
    <row r="84" spans="1:45" ht="56.25" customHeight="1" outlineLevel="3" x14ac:dyDescent="0.25">
      <c r="A84" s="121" t="s">
        <v>353</v>
      </c>
      <c r="B84" s="111" t="s">
        <v>354</v>
      </c>
      <c r="C84" s="4" t="s">
        <v>60</v>
      </c>
      <c r="D84" s="4" t="s">
        <v>212</v>
      </c>
      <c r="E84" s="12">
        <f t="shared" ref="E84" si="480">SUM(F84:H84)</f>
        <v>1104.9000000000001</v>
      </c>
      <c r="F84" s="13">
        <v>0</v>
      </c>
      <c r="G84" s="13">
        <f t="shared" ref="G84" si="481">K84+O84+S84+W84+AA84+AE84+AI84+AM84+AQ84</f>
        <v>1104.9000000000001</v>
      </c>
      <c r="H84" s="13">
        <v>0</v>
      </c>
      <c r="I84" s="25">
        <f t="shared" ref="I84" si="482">K84</f>
        <v>0</v>
      </c>
      <c r="J84" s="107">
        <v>0</v>
      </c>
      <c r="K84" s="118">
        <v>0</v>
      </c>
      <c r="L84" s="108">
        <v>0</v>
      </c>
      <c r="M84" s="25">
        <f t="shared" ref="M84" si="483">O84</f>
        <v>0</v>
      </c>
      <c r="N84" s="26"/>
      <c r="O84" s="26">
        <v>0</v>
      </c>
      <c r="P84" s="26">
        <v>0</v>
      </c>
      <c r="Q84" s="25">
        <f t="shared" ref="Q84" si="484">S84</f>
        <v>1104.9000000000001</v>
      </c>
      <c r="R84" s="26">
        <v>0</v>
      </c>
      <c r="S84" s="26">
        <v>1104.9000000000001</v>
      </c>
      <c r="T84" s="26">
        <v>0</v>
      </c>
      <c r="U84" s="25">
        <f t="shared" ref="U84" si="485">W84</f>
        <v>0</v>
      </c>
      <c r="V84" s="26">
        <v>0</v>
      </c>
      <c r="W84" s="26">
        <v>0</v>
      </c>
      <c r="X84" s="26">
        <v>0</v>
      </c>
      <c r="Y84" s="25">
        <f t="shared" ref="Y84" si="486">AA84</f>
        <v>0</v>
      </c>
      <c r="Z84" s="26">
        <v>0</v>
      </c>
      <c r="AA84" s="26">
        <v>0</v>
      </c>
      <c r="AB84" s="26">
        <v>0</v>
      </c>
      <c r="AC84" s="25">
        <f t="shared" ref="AC84" si="487">AE84</f>
        <v>0</v>
      </c>
      <c r="AD84" s="26">
        <v>0</v>
      </c>
      <c r="AE84" s="26">
        <v>0</v>
      </c>
      <c r="AF84" s="26">
        <v>0</v>
      </c>
      <c r="AG84" s="25">
        <f t="shared" ref="AG84" si="488">AI84</f>
        <v>0</v>
      </c>
      <c r="AH84" s="26">
        <v>0</v>
      </c>
      <c r="AI84" s="26">
        <v>0</v>
      </c>
      <c r="AJ84" s="26">
        <v>0</v>
      </c>
      <c r="AK84" s="25">
        <f t="shared" ref="AK84" si="489">AM84</f>
        <v>0</v>
      </c>
      <c r="AL84" s="26">
        <v>0</v>
      </c>
      <c r="AM84" s="26">
        <v>0</v>
      </c>
      <c r="AN84" s="26">
        <v>0</v>
      </c>
      <c r="AO84" s="25">
        <f t="shared" ref="AO84" si="490">AQ84</f>
        <v>0</v>
      </c>
      <c r="AP84" s="26">
        <v>0</v>
      </c>
      <c r="AQ84" s="26">
        <v>0</v>
      </c>
      <c r="AR84" s="26">
        <v>0</v>
      </c>
    </row>
    <row r="85" spans="1:45" ht="65.25" customHeight="1" outlineLevel="3" x14ac:dyDescent="0.25">
      <c r="A85" s="121" t="s">
        <v>364</v>
      </c>
      <c r="B85" s="111" t="s">
        <v>365</v>
      </c>
      <c r="C85" s="4" t="s">
        <v>60</v>
      </c>
      <c r="D85" s="4" t="s">
        <v>212</v>
      </c>
      <c r="E85" s="12">
        <f t="shared" ref="E85" si="491">SUM(F85:H85)</f>
        <v>3359.5</v>
      </c>
      <c r="F85" s="13">
        <v>0</v>
      </c>
      <c r="G85" s="13">
        <f t="shared" ref="G85" si="492">K85+O85+S85+W85+AA85+AE85+AI85+AM85+AQ85</f>
        <v>3359.5</v>
      </c>
      <c r="H85" s="13">
        <v>0</v>
      </c>
      <c r="I85" s="25">
        <f t="shared" ref="I85" si="493">K85</f>
        <v>0</v>
      </c>
      <c r="J85" s="107">
        <v>0</v>
      </c>
      <c r="K85" s="118">
        <v>0</v>
      </c>
      <c r="L85" s="108">
        <v>0</v>
      </c>
      <c r="M85" s="25">
        <f t="shared" ref="M85" si="494">O85</f>
        <v>0</v>
      </c>
      <c r="N85" s="26"/>
      <c r="O85" s="26">
        <v>0</v>
      </c>
      <c r="P85" s="26">
        <v>0</v>
      </c>
      <c r="Q85" s="25">
        <f t="shared" ref="Q85" si="495">S85</f>
        <v>3359.5</v>
      </c>
      <c r="R85" s="26">
        <v>0</v>
      </c>
      <c r="S85" s="26">
        <f>3555-195.5</f>
        <v>3359.5</v>
      </c>
      <c r="T85" s="26">
        <v>0</v>
      </c>
      <c r="U85" s="25">
        <f t="shared" ref="U85" si="496">W85</f>
        <v>0</v>
      </c>
      <c r="V85" s="26">
        <v>0</v>
      </c>
      <c r="W85" s="26">
        <v>0</v>
      </c>
      <c r="X85" s="26">
        <v>0</v>
      </c>
      <c r="Y85" s="25">
        <f t="shared" ref="Y85" si="497">AA85</f>
        <v>0</v>
      </c>
      <c r="Z85" s="26">
        <v>0</v>
      </c>
      <c r="AA85" s="26">
        <v>0</v>
      </c>
      <c r="AB85" s="26">
        <v>0</v>
      </c>
      <c r="AC85" s="25">
        <f t="shared" ref="AC85" si="498">AE85</f>
        <v>0</v>
      </c>
      <c r="AD85" s="26">
        <v>0</v>
      </c>
      <c r="AE85" s="26">
        <v>0</v>
      </c>
      <c r="AF85" s="26">
        <v>0</v>
      </c>
      <c r="AG85" s="25">
        <f t="shared" ref="AG85" si="499">AI85</f>
        <v>0</v>
      </c>
      <c r="AH85" s="26">
        <v>0</v>
      </c>
      <c r="AI85" s="26">
        <v>0</v>
      </c>
      <c r="AJ85" s="26">
        <v>0</v>
      </c>
      <c r="AK85" s="25">
        <f t="shared" ref="AK85" si="500">AM85</f>
        <v>0</v>
      </c>
      <c r="AL85" s="26">
        <v>0</v>
      </c>
      <c r="AM85" s="26">
        <v>0</v>
      </c>
      <c r="AN85" s="26">
        <v>0</v>
      </c>
      <c r="AO85" s="25">
        <f t="shared" ref="AO85" si="501">AQ85</f>
        <v>0</v>
      </c>
      <c r="AP85" s="26">
        <v>0</v>
      </c>
      <c r="AQ85" s="26">
        <v>0</v>
      </c>
      <c r="AR85" s="26">
        <v>0</v>
      </c>
    </row>
    <row r="86" spans="1:45" ht="65.25" customHeight="1" outlineLevel="3" x14ac:dyDescent="0.25">
      <c r="A86" s="121" t="s">
        <v>367</v>
      </c>
      <c r="B86" s="111" t="s">
        <v>366</v>
      </c>
      <c r="C86" s="4" t="s">
        <v>60</v>
      </c>
      <c r="D86" s="4" t="s">
        <v>212</v>
      </c>
      <c r="E86" s="12">
        <f t="shared" ref="E86" si="502">SUM(F86:H86)</f>
        <v>7945.7</v>
      </c>
      <c r="F86" s="13">
        <v>0</v>
      </c>
      <c r="G86" s="13">
        <f t="shared" ref="G86" si="503">K86+O86+S86+W86+AA86+AE86+AI86+AM86+AQ86</f>
        <v>7945.7</v>
      </c>
      <c r="H86" s="13">
        <v>0</v>
      </c>
      <c r="I86" s="25">
        <f t="shared" ref="I86" si="504">K86</f>
        <v>0</v>
      </c>
      <c r="J86" s="107">
        <v>0</v>
      </c>
      <c r="K86" s="118">
        <v>0</v>
      </c>
      <c r="L86" s="108">
        <v>0</v>
      </c>
      <c r="M86" s="25">
        <f t="shared" ref="M86" si="505">O86</f>
        <v>0</v>
      </c>
      <c r="N86" s="26"/>
      <c r="O86" s="26">
        <v>0</v>
      </c>
      <c r="P86" s="26">
        <v>0</v>
      </c>
      <c r="Q86" s="25">
        <f t="shared" ref="Q86" si="506">S86</f>
        <v>0</v>
      </c>
      <c r="R86" s="26">
        <v>0</v>
      </c>
      <c r="S86" s="26">
        <f>8066.7-8066.7</f>
        <v>0</v>
      </c>
      <c r="T86" s="26">
        <v>0</v>
      </c>
      <c r="U86" s="25">
        <f t="shared" ref="U86" si="507">W86</f>
        <v>7945.7</v>
      </c>
      <c r="V86" s="26">
        <v>0</v>
      </c>
      <c r="W86" s="26">
        <v>7945.7</v>
      </c>
      <c r="X86" s="26">
        <v>0</v>
      </c>
      <c r="Y86" s="25">
        <f t="shared" ref="Y86" si="508">AA86</f>
        <v>0</v>
      </c>
      <c r="Z86" s="26">
        <v>0</v>
      </c>
      <c r="AA86" s="26">
        <v>0</v>
      </c>
      <c r="AB86" s="26">
        <v>0</v>
      </c>
      <c r="AC86" s="25">
        <f t="shared" ref="AC86" si="509">AE86</f>
        <v>0</v>
      </c>
      <c r="AD86" s="26">
        <v>0</v>
      </c>
      <c r="AE86" s="26">
        <v>0</v>
      </c>
      <c r="AF86" s="26">
        <v>0</v>
      </c>
      <c r="AG86" s="25">
        <f t="shared" ref="AG86" si="510">AI86</f>
        <v>0</v>
      </c>
      <c r="AH86" s="26">
        <v>0</v>
      </c>
      <c r="AI86" s="26">
        <v>0</v>
      </c>
      <c r="AJ86" s="26">
        <v>0</v>
      </c>
      <c r="AK86" s="25">
        <f t="shared" ref="AK86" si="511">AM86</f>
        <v>0</v>
      </c>
      <c r="AL86" s="26">
        <v>0</v>
      </c>
      <c r="AM86" s="26">
        <v>0</v>
      </c>
      <c r="AN86" s="26">
        <v>0</v>
      </c>
      <c r="AO86" s="25">
        <f t="shared" ref="AO86" si="512">AQ86</f>
        <v>0</v>
      </c>
      <c r="AP86" s="26">
        <v>0</v>
      </c>
      <c r="AQ86" s="26">
        <v>0</v>
      </c>
      <c r="AR86" s="26">
        <v>0</v>
      </c>
    </row>
    <row r="87" spans="1:45" ht="65.25" customHeight="1" outlineLevel="3" x14ac:dyDescent="0.25">
      <c r="A87" s="121" t="s">
        <v>369</v>
      </c>
      <c r="B87" s="111" t="s">
        <v>368</v>
      </c>
      <c r="C87" s="4" t="s">
        <v>60</v>
      </c>
      <c r="D87" s="4" t="s">
        <v>212</v>
      </c>
      <c r="E87" s="12">
        <f t="shared" ref="E87" si="513">SUM(F87:H87)</f>
        <v>104.19999999999999</v>
      </c>
      <c r="F87" s="13">
        <v>0</v>
      </c>
      <c r="G87" s="13">
        <f t="shared" ref="G87" si="514">K87+O87+S87+W87+AA87+AE87+AI87+AM87+AQ87</f>
        <v>104.19999999999999</v>
      </c>
      <c r="H87" s="13">
        <v>0</v>
      </c>
      <c r="I87" s="25">
        <f t="shared" ref="I87" si="515">K87</f>
        <v>0</v>
      </c>
      <c r="J87" s="107">
        <v>0</v>
      </c>
      <c r="K87" s="118">
        <v>0</v>
      </c>
      <c r="L87" s="108">
        <v>0</v>
      </c>
      <c r="M87" s="25">
        <f t="shared" ref="M87" si="516">O87</f>
        <v>0</v>
      </c>
      <c r="N87" s="26"/>
      <c r="O87" s="26">
        <v>0</v>
      </c>
      <c r="P87" s="26">
        <v>0</v>
      </c>
      <c r="Q87" s="25">
        <f t="shared" ref="Q87" si="517">S87</f>
        <v>104.19999999999999</v>
      </c>
      <c r="R87" s="26">
        <v>0</v>
      </c>
      <c r="S87" s="26">
        <f>148.6-44.4</f>
        <v>104.19999999999999</v>
      </c>
      <c r="T87" s="26">
        <v>0</v>
      </c>
      <c r="U87" s="25">
        <f t="shared" ref="U87" si="518">W87</f>
        <v>0</v>
      </c>
      <c r="V87" s="26">
        <v>0</v>
      </c>
      <c r="W87" s="26">
        <v>0</v>
      </c>
      <c r="X87" s="26">
        <v>0</v>
      </c>
      <c r="Y87" s="25">
        <f t="shared" ref="Y87" si="519">AA87</f>
        <v>0</v>
      </c>
      <c r="Z87" s="26">
        <v>0</v>
      </c>
      <c r="AA87" s="26">
        <v>0</v>
      </c>
      <c r="AB87" s="26">
        <v>0</v>
      </c>
      <c r="AC87" s="25">
        <f t="shared" ref="AC87" si="520">AE87</f>
        <v>0</v>
      </c>
      <c r="AD87" s="26">
        <v>0</v>
      </c>
      <c r="AE87" s="26">
        <v>0</v>
      </c>
      <c r="AF87" s="26">
        <v>0</v>
      </c>
      <c r="AG87" s="25">
        <f t="shared" ref="AG87" si="521">AI87</f>
        <v>0</v>
      </c>
      <c r="AH87" s="26">
        <v>0</v>
      </c>
      <c r="AI87" s="26">
        <v>0</v>
      </c>
      <c r="AJ87" s="26">
        <v>0</v>
      </c>
      <c r="AK87" s="25">
        <f t="shared" ref="AK87" si="522">AM87</f>
        <v>0</v>
      </c>
      <c r="AL87" s="26">
        <v>0</v>
      </c>
      <c r="AM87" s="26">
        <v>0</v>
      </c>
      <c r="AN87" s="26">
        <v>0</v>
      </c>
      <c r="AO87" s="25">
        <f t="shared" ref="AO87" si="523">AQ87</f>
        <v>0</v>
      </c>
      <c r="AP87" s="26">
        <v>0</v>
      </c>
      <c r="AQ87" s="26">
        <v>0</v>
      </c>
      <c r="AR87" s="26">
        <v>0</v>
      </c>
    </row>
    <row r="88" spans="1:45" ht="65.25" customHeight="1" outlineLevel="3" x14ac:dyDescent="0.25">
      <c r="A88" s="121" t="s">
        <v>373</v>
      </c>
      <c r="B88" s="111" t="s">
        <v>374</v>
      </c>
      <c r="C88" s="4" t="s">
        <v>60</v>
      </c>
      <c r="D88" s="4" t="s">
        <v>212</v>
      </c>
      <c r="E88" s="12">
        <f t="shared" ref="E88:E89" si="524">SUM(F88:H88)</f>
        <v>382.3</v>
      </c>
      <c r="F88" s="13">
        <v>0</v>
      </c>
      <c r="G88" s="13">
        <f t="shared" ref="G88:G89" si="525">K88+O88+S88+W88+AA88+AE88+AI88+AM88+AQ88</f>
        <v>382.3</v>
      </c>
      <c r="H88" s="13">
        <v>0</v>
      </c>
      <c r="I88" s="25">
        <f t="shared" ref="I88" si="526">K88</f>
        <v>0</v>
      </c>
      <c r="J88" s="107">
        <v>0</v>
      </c>
      <c r="K88" s="118">
        <v>0</v>
      </c>
      <c r="L88" s="108">
        <v>0</v>
      </c>
      <c r="M88" s="25">
        <f t="shared" ref="M88" si="527">O88</f>
        <v>0</v>
      </c>
      <c r="N88" s="26"/>
      <c r="O88" s="26">
        <v>0</v>
      </c>
      <c r="P88" s="26">
        <v>0</v>
      </c>
      <c r="Q88" s="25">
        <f t="shared" ref="Q88" si="528">S88</f>
        <v>382.3</v>
      </c>
      <c r="R88" s="26">
        <v>0</v>
      </c>
      <c r="S88" s="26">
        <v>382.3</v>
      </c>
      <c r="T88" s="26">
        <v>0</v>
      </c>
      <c r="U88" s="25">
        <f t="shared" ref="U88:U89" si="529">W88</f>
        <v>0</v>
      </c>
      <c r="V88" s="26">
        <v>0</v>
      </c>
      <c r="W88" s="26">
        <v>0</v>
      </c>
      <c r="X88" s="26">
        <v>0</v>
      </c>
      <c r="Y88" s="25">
        <f t="shared" ref="Y88" si="530">AA88</f>
        <v>0</v>
      </c>
      <c r="Z88" s="26">
        <v>0</v>
      </c>
      <c r="AA88" s="26">
        <v>0</v>
      </c>
      <c r="AB88" s="26">
        <v>0</v>
      </c>
      <c r="AC88" s="25">
        <f t="shared" ref="AC88" si="531">AE88</f>
        <v>0</v>
      </c>
      <c r="AD88" s="26">
        <v>0</v>
      </c>
      <c r="AE88" s="26">
        <v>0</v>
      </c>
      <c r="AF88" s="26">
        <v>0</v>
      </c>
      <c r="AG88" s="25">
        <f t="shared" ref="AG88" si="532">AI88</f>
        <v>0</v>
      </c>
      <c r="AH88" s="26">
        <v>0</v>
      </c>
      <c r="AI88" s="26">
        <v>0</v>
      </c>
      <c r="AJ88" s="26">
        <v>0</v>
      </c>
      <c r="AK88" s="25">
        <f t="shared" ref="AK88" si="533">AM88</f>
        <v>0</v>
      </c>
      <c r="AL88" s="26">
        <v>0</v>
      </c>
      <c r="AM88" s="26">
        <v>0</v>
      </c>
      <c r="AN88" s="26">
        <v>0</v>
      </c>
      <c r="AO88" s="25">
        <f t="shared" ref="AO88" si="534">AQ88</f>
        <v>0</v>
      </c>
      <c r="AP88" s="26">
        <v>0</v>
      </c>
      <c r="AQ88" s="26">
        <v>0</v>
      </c>
      <c r="AR88" s="26">
        <v>0</v>
      </c>
    </row>
    <row r="89" spans="1:45" ht="65.25" customHeight="1" outlineLevel="3" x14ac:dyDescent="0.25">
      <c r="A89" s="121" t="s">
        <v>377</v>
      </c>
      <c r="B89" s="129" t="s">
        <v>378</v>
      </c>
      <c r="C89" s="4" t="s">
        <v>60</v>
      </c>
      <c r="D89" s="4" t="s">
        <v>212</v>
      </c>
      <c r="E89" s="12">
        <f t="shared" si="524"/>
        <v>51085.8</v>
      </c>
      <c r="F89" s="13">
        <v>0</v>
      </c>
      <c r="G89" s="13">
        <f t="shared" si="525"/>
        <v>51085.8</v>
      </c>
      <c r="H89" s="13">
        <v>0</v>
      </c>
      <c r="I89" s="25">
        <f t="shared" ref="I89" si="535">K89</f>
        <v>0</v>
      </c>
      <c r="J89" s="107">
        <v>0</v>
      </c>
      <c r="K89" s="118">
        <v>0</v>
      </c>
      <c r="L89" s="108">
        <v>0</v>
      </c>
      <c r="M89" s="25">
        <f t="shared" ref="M89" si="536">O89</f>
        <v>0</v>
      </c>
      <c r="N89" s="26"/>
      <c r="O89" s="26">
        <v>0</v>
      </c>
      <c r="P89" s="26">
        <v>0</v>
      </c>
      <c r="Q89" s="25">
        <f t="shared" ref="Q89" si="537">S89</f>
        <v>0</v>
      </c>
      <c r="R89" s="26">
        <v>0</v>
      </c>
      <c r="S89" s="26">
        <v>0</v>
      </c>
      <c r="T89" s="26">
        <v>0</v>
      </c>
      <c r="U89" s="25">
        <f t="shared" si="529"/>
        <v>51085.8</v>
      </c>
      <c r="V89" s="26">
        <v>0</v>
      </c>
      <c r="W89" s="26">
        <v>51085.8</v>
      </c>
      <c r="X89" s="26">
        <v>0</v>
      </c>
      <c r="Y89" s="25">
        <f t="shared" ref="Y89" si="538">AA89</f>
        <v>0</v>
      </c>
      <c r="Z89" s="26">
        <v>0</v>
      </c>
      <c r="AA89" s="26">
        <v>0</v>
      </c>
      <c r="AB89" s="26">
        <v>0</v>
      </c>
      <c r="AC89" s="25">
        <f t="shared" ref="AC89" si="539">AE89</f>
        <v>0</v>
      </c>
      <c r="AD89" s="26">
        <v>0</v>
      </c>
      <c r="AE89" s="26">
        <v>0</v>
      </c>
      <c r="AF89" s="26">
        <v>0</v>
      </c>
      <c r="AG89" s="25">
        <f t="shared" ref="AG89" si="540">AI89</f>
        <v>0</v>
      </c>
      <c r="AH89" s="26">
        <v>0</v>
      </c>
      <c r="AI89" s="26">
        <v>0</v>
      </c>
      <c r="AJ89" s="26">
        <v>0</v>
      </c>
      <c r="AK89" s="25">
        <f t="shared" ref="AK89" si="541">AM89</f>
        <v>0</v>
      </c>
      <c r="AL89" s="26">
        <v>0</v>
      </c>
      <c r="AM89" s="26">
        <v>0</v>
      </c>
      <c r="AN89" s="26">
        <v>0</v>
      </c>
      <c r="AO89" s="25">
        <f t="shared" ref="AO89" si="542">AQ89</f>
        <v>0</v>
      </c>
      <c r="AP89" s="26">
        <v>0</v>
      </c>
      <c r="AQ89" s="26">
        <v>0</v>
      </c>
      <c r="AR89" s="26">
        <v>0</v>
      </c>
    </row>
    <row r="90" spans="1:45" ht="65.25" customHeight="1" outlineLevel="3" x14ac:dyDescent="0.25">
      <c r="A90" s="121" t="s">
        <v>384</v>
      </c>
      <c r="B90" s="111" t="s">
        <v>383</v>
      </c>
      <c r="C90" s="4" t="s">
        <v>60</v>
      </c>
      <c r="D90" s="4" t="s">
        <v>212</v>
      </c>
      <c r="E90" s="12">
        <f t="shared" ref="E90" si="543">SUM(F90:H90)</f>
        <v>3888.4</v>
      </c>
      <c r="F90" s="13">
        <v>0</v>
      </c>
      <c r="G90" s="13">
        <f t="shared" ref="G90" si="544">K90+O90+S90+W90+AA90+AE90+AI90+AM90+AQ90</f>
        <v>3888.4</v>
      </c>
      <c r="H90" s="13">
        <v>0</v>
      </c>
      <c r="I90" s="25">
        <f t="shared" ref="I90" si="545">K90</f>
        <v>0</v>
      </c>
      <c r="J90" s="107">
        <v>0</v>
      </c>
      <c r="K90" s="118">
        <v>0</v>
      </c>
      <c r="L90" s="108">
        <v>0</v>
      </c>
      <c r="M90" s="25">
        <f t="shared" ref="M90" si="546">O90</f>
        <v>0</v>
      </c>
      <c r="N90" s="26"/>
      <c r="O90" s="26">
        <v>0</v>
      </c>
      <c r="P90" s="26">
        <v>0</v>
      </c>
      <c r="Q90" s="25">
        <f t="shared" ref="Q90" si="547">S90</f>
        <v>0</v>
      </c>
      <c r="R90" s="26">
        <v>0</v>
      </c>
      <c r="S90" s="26">
        <v>0</v>
      </c>
      <c r="T90" s="26">
        <v>0</v>
      </c>
      <c r="U90" s="25">
        <f t="shared" ref="U90" si="548">W90</f>
        <v>3888.4</v>
      </c>
      <c r="V90" s="26">
        <v>0</v>
      </c>
      <c r="W90" s="26">
        <v>3888.4</v>
      </c>
      <c r="X90" s="26">
        <v>0</v>
      </c>
      <c r="Y90" s="25">
        <f t="shared" ref="Y90" si="549">AA90</f>
        <v>0</v>
      </c>
      <c r="Z90" s="26">
        <v>0</v>
      </c>
      <c r="AA90" s="26">
        <v>0</v>
      </c>
      <c r="AB90" s="26">
        <v>0</v>
      </c>
      <c r="AC90" s="25">
        <f t="shared" ref="AC90" si="550">AE90</f>
        <v>0</v>
      </c>
      <c r="AD90" s="26">
        <v>0</v>
      </c>
      <c r="AE90" s="26">
        <v>0</v>
      </c>
      <c r="AF90" s="26">
        <v>0</v>
      </c>
      <c r="AG90" s="25">
        <f t="shared" ref="AG90" si="551">AI90</f>
        <v>0</v>
      </c>
      <c r="AH90" s="26">
        <v>0</v>
      </c>
      <c r="AI90" s="26">
        <v>0</v>
      </c>
      <c r="AJ90" s="26">
        <v>0</v>
      </c>
      <c r="AK90" s="25">
        <f t="shared" ref="AK90" si="552">AM90</f>
        <v>0</v>
      </c>
      <c r="AL90" s="26">
        <v>0</v>
      </c>
      <c r="AM90" s="26">
        <v>0</v>
      </c>
      <c r="AN90" s="26">
        <v>0</v>
      </c>
      <c r="AO90" s="25">
        <f t="shared" ref="AO90" si="553">AQ90</f>
        <v>0</v>
      </c>
      <c r="AP90" s="26">
        <v>0</v>
      </c>
      <c r="AQ90" s="26">
        <v>0</v>
      </c>
      <c r="AR90" s="26">
        <v>0</v>
      </c>
    </row>
    <row r="91" spans="1:45" ht="65.25" customHeight="1" outlineLevel="3" x14ac:dyDescent="0.25">
      <c r="A91" s="121" t="s">
        <v>385</v>
      </c>
      <c r="B91" s="124" t="s">
        <v>386</v>
      </c>
      <c r="C91" s="4" t="s">
        <v>60</v>
      </c>
      <c r="D91" s="4" t="s">
        <v>212</v>
      </c>
      <c r="E91" s="12">
        <f t="shared" ref="E91" si="554">SUM(F91:H91)</f>
        <v>595.20000000000005</v>
      </c>
      <c r="F91" s="13">
        <v>0</v>
      </c>
      <c r="G91" s="13">
        <f t="shared" ref="G91" si="555">K91+O91+S91+W91+AA91+AE91+AI91+AM91+AQ91</f>
        <v>595.20000000000005</v>
      </c>
      <c r="H91" s="13">
        <v>0</v>
      </c>
      <c r="I91" s="25">
        <f t="shared" ref="I91" si="556">K91</f>
        <v>0</v>
      </c>
      <c r="J91" s="107">
        <v>0</v>
      </c>
      <c r="K91" s="118">
        <v>0</v>
      </c>
      <c r="L91" s="108">
        <v>0</v>
      </c>
      <c r="M91" s="25">
        <f t="shared" ref="M91" si="557">O91</f>
        <v>0</v>
      </c>
      <c r="N91" s="26"/>
      <c r="O91" s="26">
        <v>0</v>
      </c>
      <c r="P91" s="26">
        <v>0</v>
      </c>
      <c r="Q91" s="25">
        <f t="shared" ref="Q91" si="558">S91</f>
        <v>0</v>
      </c>
      <c r="R91" s="26">
        <v>0</v>
      </c>
      <c r="S91" s="26">
        <v>0</v>
      </c>
      <c r="T91" s="26">
        <v>0</v>
      </c>
      <c r="U91" s="25">
        <f t="shared" ref="U91" si="559">W91</f>
        <v>595.20000000000005</v>
      </c>
      <c r="V91" s="26">
        <v>0</v>
      </c>
      <c r="W91" s="26">
        <v>595.20000000000005</v>
      </c>
      <c r="X91" s="26">
        <v>0</v>
      </c>
      <c r="Y91" s="25">
        <f t="shared" ref="Y91" si="560">AA91</f>
        <v>0</v>
      </c>
      <c r="Z91" s="26">
        <v>0</v>
      </c>
      <c r="AA91" s="26">
        <v>0</v>
      </c>
      <c r="AB91" s="26">
        <v>0</v>
      </c>
      <c r="AC91" s="25">
        <f t="shared" ref="AC91" si="561">AE91</f>
        <v>0</v>
      </c>
      <c r="AD91" s="26">
        <v>0</v>
      </c>
      <c r="AE91" s="26">
        <v>0</v>
      </c>
      <c r="AF91" s="26">
        <v>0</v>
      </c>
      <c r="AG91" s="25">
        <f t="shared" ref="AG91" si="562">AI91</f>
        <v>0</v>
      </c>
      <c r="AH91" s="26">
        <v>0</v>
      </c>
      <c r="AI91" s="26">
        <v>0</v>
      </c>
      <c r="AJ91" s="26">
        <v>0</v>
      </c>
      <c r="AK91" s="25">
        <f t="shared" ref="AK91" si="563">AM91</f>
        <v>0</v>
      </c>
      <c r="AL91" s="26">
        <v>0</v>
      </c>
      <c r="AM91" s="26">
        <v>0</v>
      </c>
      <c r="AN91" s="26">
        <v>0</v>
      </c>
      <c r="AO91" s="25">
        <f t="shared" ref="AO91" si="564">AQ91</f>
        <v>0</v>
      </c>
      <c r="AP91" s="26">
        <v>0</v>
      </c>
      <c r="AQ91" s="26">
        <v>0</v>
      </c>
      <c r="AR91" s="26">
        <v>0</v>
      </c>
    </row>
    <row r="92" spans="1:45" s="18" customFormat="1" ht="30.75" customHeight="1" outlineLevel="3" x14ac:dyDescent="0.25">
      <c r="A92" s="148" t="s">
        <v>213</v>
      </c>
      <c r="B92" s="166" t="s">
        <v>214</v>
      </c>
      <c r="C92" s="167"/>
      <c r="D92" s="168"/>
      <c r="E92" s="12">
        <f>SUM(E93:E105)</f>
        <v>22337.199999999997</v>
      </c>
      <c r="F92" s="12">
        <f t="shared" ref="F92:AR92" si="565">SUM(F93:F105)</f>
        <v>0</v>
      </c>
      <c r="G92" s="12">
        <f t="shared" si="565"/>
        <v>22337.199999999997</v>
      </c>
      <c r="H92" s="12">
        <f t="shared" si="565"/>
        <v>0</v>
      </c>
      <c r="I92" s="12">
        <f t="shared" si="565"/>
        <v>791</v>
      </c>
      <c r="J92" s="12">
        <f t="shared" si="565"/>
        <v>0</v>
      </c>
      <c r="K92" s="12">
        <f t="shared" si="565"/>
        <v>791</v>
      </c>
      <c r="L92" s="12">
        <f t="shared" si="565"/>
        <v>0</v>
      </c>
      <c r="M92" s="12">
        <f t="shared" si="565"/>
        <v>2585.1999999999998</v>
      </c>
      <c r="N92" s="12">
        <f t="shared" si="565"/>
        <v>0</v>
      </c>
      <c r="O92" s="12">
        <f t="shared" si="565"/>
        <v>2585.1999999999998</v>
      </c>
      <c r="P92" s="12">
        <f t="shared" si="565"/>
        <v>0</v>
      </c>
      <c r="Q92" s="12">
        <f t="shared" si="565"/>
        <v>681.5</v>
      </c>
      <c r="R92" s="12">
        <f t="shared" si="565"/>
        <v>0</v>
      </c>
      <c r="S92" s="12">
        <f t="shared" si="565"/>
        <v>681.5</v>
      </c>
      <c r="T92" s="12">
        <f t="shared" si="565"/>
        <v>0</v>
      </c>
      <c r="U92" s="12">
        <f t="shared" si="565"/>
        <v>18279.5</v>
      </c>
      <c r="V92" s="12">
        <f t="shared" si="565"/>
        <v>0</v>
      </c>
      <c r="W92" s="12">
        <f t="shared" si="565"/>
        <v>18279.5</v>
      </c>
      <c r="X92" s="12">
        <f t="shared" si="565"/>
        <v>0</v>
      </c>
      <c r="Y92" s="12">
        <f t="shared" si="565"/>
        <v>0</v>
      </c>
      <c r="Z92" s="12">
        <f t="shared" si="565"/>
        <v>0</v>
      </c>
      <c r="AA92" s="12">
        <f t="shared" si="565"/>
        <v>0</v>
      </c>
      <c r="AB92" s="12">
        <f t="shared" si="565"/>
        <v>0</v>
      </c>
      <c r="AC92" s="12">
        <f t="shared" si="565"/>
        <v>0</v>
      </c>
      <c r="AD92" s="12">
        <f t="shared" si="565"/>
        <v>0</v>
      </c>
      <c r="AE92" s="12">
        <f t="shared" si="565"/>
        <v>0</v>
      </c>
      <c r="AF92" s="12">
        <f t="shared" si="565"/>
        <v>0</v>
      </c>
      <c r="AG92" s="12">
        <f t="shared" si="565"/>
        <v>0</v>
      </c>
      <c r="AH92" s="12">
        <f t="shared" si="565"/>
        <v>0</v>
      </c>
      <c r="AI92" s="12">
        <f t="shared" si="565"/>
        <v>0</v>
      </c>
      <c r="AJ92" s="12">
        <f t="shared" si="565"/>
        <v>0</v>
      </c>
      <c r="AK92" s="12">
        <f t="shared" si="565"/>
        <v>0</v>
      </c>
      <c r="AL92" s="12">
        <f t="shared" si="565"/>
        <v>0</v>
      </c>
      <c r="AM92" s="12">
        <f t="shared" si="565"/>
        <v>0</v>
      </c>
      <c r="AN92" s="12">
        <f t="shared" si="565"/>
        <v>0</v>
      </c>
      <c r="AO92" s="12">
        <f t="shared" si="565"/>
        <v>0</v>
      </c>
      <c r="AP92" s="12">
        <f t="shared" si="565"/>
        <v>0</v>
      </c>
      <c r="AQ92" s="12">
        <f t="shared" si="565"/>
        <v>0</v>
      </c>
      <c r="AR92" s="12">
        <f t="shared" si="565"/>
        <v>0</v>
      </c>
      <c r="AS92" s="147"/>
    </row>
    <row r="93" spans="1:45" ht="51" customHeight="1" outlineLevel="3" x14ac:dyDescent="0.25">
      <c r="A93" s="121" t="s">
        <v>296</v>
      </c>
      <c r="B93" s="85" t="s">
        <v>215</v>
      </c>
      <c r="C93" s="4" t="s">
        <v>60</v>
      </c>
      <c r="D93" s="4" t="s">
        <v>60</v>
      </c>
      <c r="E93" s="12">
        <f t="shared" ref="E93" si="566">SUM(F93:H93)</f>
        <v>193.29999999999995</v>
      </c>
      <c r="F93" s="13">
        <v>0</v>
      </c>
      <c r="G93" s="13">
        <f t="shared" ref="G93" si="567">K93+O93+S93+W93+AA93+AE93+AI93+AM93+AQ93</f>
        <v>193.29999999999995</v>
      </c>
      <c r="H93" s="13">
        <v>0</v>
      </c>
      <c r="I93" s="25">
        <f t="shared" ref="I93:I100" si="568">K93</f>
        <v>193.29999999999995</v>
      </c>
      <c r="J93" s="26">
        <v>0</v>
      </c>
      <c r="K93" s="26">
        <f>1350.8-1157.5</f>
        <v>193.29999999999995</v>
      </c>
      <c r="L93" s="26">
        <v>0</v>
      </c>
      <c r="M93" s="25">
        <f t="shared" ref="M93:M100" si="569">O93</f>
        <v>0</v>
      </c>
      <c r="N93" s="26">
        <v>0</v>
      </c>
      <c r="O93" s="26">
        <v>0</v>
      </c>
      <c r="P93" s="26">
        <v>0</v>
      </c>
      <c r="Q93" s="25">
        <f t="shared" ref="Q93:Q100" si="570">S93</f>
        <v>0</v>
      </c>
      <c r="R93" s="26">
        <v>0</v>
      </c>
      <c r="S93" s="26">
        <v>0</v>
      </c>
      <c r="T93" s="26">
        <v>0</v>
      </c>
      <c r="U93" s="25">
        <f t="shared" ref="U93:U100" si="571">W93</f>
        <v>0</v>
      </c>
      <c r="V93" s="26">
        <v>0</v>
      </c>
      <c r="W93" s="26">
        <v>0</v>
      </c>
      <c r="X93" s="26">
        <v>0</v>
      </c>
      <c r="Y93" s="25">
        <f t="shared" ref="Y93:Y100" si="572">AA93</f>
        <v>0</v>
      </c>
      <c r="Z93" s="26">
        <v>0</v>
      </c>
      <c r="AA93" s="26">
        <v>0</v>
      </c>
      <c r="AB93" s="26">
        <v>0</v>
      </c>
      <c r="AC93" s="25">
        <f t="shared" ref="AC93:AC100" si="573">AE93</f>
        <v>0</v>
      </c>
      <c r="AD93" s="26">
        <v>0</v>
      </c>
      <c r="AE93" s="26">
        <v>0</v>
      </c>
      <c r="AF93" s="26">
        <v>0</v>
      </c>
      <c r="AG93" s="25">
        <f t="shared" ref="AG93:AG100" si="574">AI93</f>
        <v>0</v>
      </c>
      <c r="AH93" s="26">
        <v>0</v>
      </c>
      <c r="AI93" s="26">
        <v>0</v>
      </c>
      <c r="AJ93" s="26">
        <v>0</v>
      </c>
      <c r="AK93" s="25">
        <f t="shared" ref="AK93:AK100" si="575">AM93</f>
        <v>0</v>
      </c>
      <c r="AL93" s="26">
        <v>0</v>
      </c>
      <c r="AM93" s="26">
        <v>0</v>
      </c>
      <c r="AN93" s="26">
        <v>0</v>
      </c>
      <c r="AO93" s="25">
        <f t="shared" ref="AO93:AO100" si="576">AQ93</f>
        <v>0</v>
      </c>
      <c r="AP93" s="26">
        <v>0</v>
      </c>
      <c r="AQ93" s="26">
        <v>0</v>
      </c>
      <c r="AR93" s="26">
        <v>0</v>
      </c>
    </row>
    <row r="94" spans="1:45" ht="69.75" customHeight="1" outlineLevel="3" x14ac:dyDescent="0.25">
      <c r="A94" s="121" t="s">
        <v>297</v>
      </c>
      <c r="B94" s="85" t="s">
        <v>250</v>
      </c>
      <c r="C94" s="4" t="s">
        <v>60</v>
      </c>
      <c r="D94" s="4" t="s">
        <v>226</v>
      </c>
      <c r="E94" s="12">
        <f t="shared" ref="E94" si="577">SUM(F94:H94)</f>
        <v>190</v>
      </c>
      <c r="F94" s="13">
        <v>0</v>
      </c>
      <c r="G94" s="13">
        <f t="shared" ref="G94" si="578">K94+O94+S94+W94+AA94+AE94+AI94+AM94+AQ94</f>
        <v>190</v>
      </c>
      <c r="H94" s="13">
        <v>0</v>
      </c>
      <c r="I94" s="25">
        <f t="shared" si="568"/>
        <v>190</v>
      </c>
      <c r="J94" s="26">
        <v>0</v>
      </c>
      <c r="K94" s="26">
        <v>190</v>
      </c>
      <c r="L94" s="26">
        <v>0</v>
      </c>
      <c r="M94" s="25">
        <f t="shared" si="569"/>
        <v>0</v>
      </c>
      <c r="N94" s="26">
        <v>0</v>
      </c>
      <c r="O94" s="26">
        <v>0</v>
      </c>
      <c r="P94" s="26">
        <v>0</v>
      </c>
      <c r="Q94" s="25">
        <f t="shared" si="570"/>
        <v>0</v>
      </c>
      <c r="R94" s="26">
        <v>0</v>
      </c>
      <c r="S94" s="26">
        <v>0</v>
      </c>
      <c r="T94" s="26">
        <v>0</v>
      </c>
      <c r="U94" s="25">
        <f t="shared" si="571"/>
        <v>0</v>
      </c>
      <c r="V94" s="26">
        <v>0</v>
      </c>
      <c r="W94" s="26">
        <v>0</v>
      </c>
      <c r="X94" s="26">
        <v>0</v>
      </c>
      <c r="Y94" s="25">
        <f t="shared" si="572"/>
        <v>0</v>
      </c>
      <c r="Z94" s="26">
        <v>0</v>
      </c>
      <c r="AA94" s="26">
        <v>0</v>
      </c>
      <c r="AB94" s="26">
        <v>0</v>
      </c>
      <c r="AC94" s="25">
        <f t="shared" si="573"/>
        <v>0</v>
      </c>
      <c r="AD94" s="26">
        <v>0</v>
      </c>
      <c r="AE94" s="26">
        <v>0</v>
      </c>
      <c r="AF94" s="26">
        <v>0</v>
      </c>
      <c r="AG94" s="25">
        <f t="shared" si="574"/>
        <v>0</v>
      </c>
      <c r="AH94" s="26">
        <v>0</v>
      </c>
      <c r="AI94" s="26">
        <v>0</v>
      </c>
      <c r="AJ94" s="26">
        <v>0</v>
      </c>
      <c r="AK94" s="25">
        <f t="shared" si="575"/>
        <v>0</v>
      </c>
      <c r="AL94" s="26">
        <v>0</v>
      </c>
      <c r="AM94" s="26">
        <v>0</v>
      </c>
      <c r="AN94" s="26">
        <v>0</v>
      </c>
      <c r="AO94" s="25">
        <f t="shared" si="576"/>
        <v>0</v>
      </c>
      <c r="AP94" s="26">
        <v>0</v>
      </c>
      <c r="AQ94" s="26">
        <v>0</v>
      </c>
      <c r="AR94" s="26">
        <v>0</v>
      </c>
    </row>
    <row r="95" spans="1:45" ht="65.25" customHeight="1" outlineLevel="3" x14ac:dyDescent="0.25">
      <c r="A95" s="121" t="s">
        <v>298</v>
      </c>
      <c r="B95" s="85" t="s">
        <v>262</v>
      </c>
      <c r="C95" s="4" t="s">
        <v>60</v>
      </c>
      <c r="D95" s="4" t="s">
        <v>212</v>
      </c>
      <c r="E95" s="12">
        <f t="shared" ref="E95" si="579">SUM(F95:H95)</f>
        <v>407.7</v>
      </c>
      <c r="F95" s="13">
        <v>0</v>
      </c>
      <c r="G95" s="13">
        <f t="shared" ref="G95" si="580">K95+O95+S95+W95+AA95+AE95+AI95+AM95+AQ95</f>
        <v>407.7</v>
      </c>
      <c r="H95" s="13">
        <v>0</v>
      </c>
      <c r="I95" s="25">
        <f t="shared" si="568"/>
        <v>407.7</v>
      </c>
      <c r="J95" s="26">
        <v>0</v>
      </c>
      <c r="K95" s="26">
        <v>407.7</v>
      </c>
      <c r="L95" s="26">
        <v>0</v>
      </c>
      <c r="M95" s="25">
        <f t="shared" si="569"/>
        <v>0</v>
      </c>
      <c r="N95" s="26">
        <v>0</v>
      </c>
      <c r="O95" s="26">
        <v>0</v>
      </c>
      <c r="P95" s="26">
        <v>0</v>
      </c>
      <c r="Q95" s="25">
        <f t="shared" si="570"/>
        <v>0</v>
      </c>
      <c r="R95" s="26">
        <v>0</v>
      </c>
      <c r="S95" s="26">
        <v>0</v>
      </c>
      <c r="T95" s="26">
        <v>0</v>
      </c>
      <c r="U95" s="25">
        <f t="shared" si="571"/>
        <v>0</v>
      </c>
      <c r="V95" s="26">
        <v>0</v>
      </c>
      <c r="W95" s="26">
        <v>0</v>
      </c>
      <c r="X95" s="26">
        <v>0</v>
      </c>
      <c r="Y95" s="25">
        <f t="shared" si="572"/>
        <v>0</v>
      </c>
      <c r="Z95" s="26">
        <v>0</v>
      </c>
      <c r="AA95" s="26">
        <v>0</v>
      </c>
      <c r="AB95" s="26">
        <v>0</v>
      </c>
      <c r="AC95" s="25">
        <f t="shared" si="573"/>
        <v>0</v>
      </c>
      <c r="AD95" s="26">
        <v>0</v>
      </c>
      <c r="AE95" s="26">
        <v>0</v>
      </c>
      <c r="AF95" s="26">
        <v>0</v>
      </c>
      <c r="AG95" s="25">
        <f t="shared" si="574"/>
        <v>0</v>
      </c>
      <c r="AH95" s="26">
        <v>0</v>
      </c>
      <c r="AI95" s="26">
        <v>0</v>
      </c>
      <c r="AJ95" s="26">
        <v>0</v>
      </c>
      <c r="AK95" s="25">
        <f t="shared" si="575"/>
        <v>0</v>
      </c>
      <c r="AL95" s="26">
        <v>0</v>
      </c>
      <c r="AM95" s="26">
        <v>0</v>
      </c>
      <c r="AN95" s="26">
        <v>0</v>
      </c>
      <c r="AO95" s="25">
        <f t="shared" si="576"/>
        <v>0</v>
      </c>
      <c r="AP95" s="26">
        <v>0</v>
      </c>
      <c r="AQ95" s="26">
        <v>0</v>
      </c>
      <c r="AR95" s="26">
        <v>0</v>
      </c>
    </row>
    <row r="96" spans="1:45" ht="88.5" customHeight="1" outlineLevel="3" x14ac:dyDescent="0.25">
      <c r="A96" s="121" t="s">
        <v>299</v>
      </c>
      <c r="B96" s="85" t="s">
        <v>300</v>
      </c>
      <c r="C96" s="4" t="s">
        <v>60</v>
      </c>
      <c r="D96" s="4" t="s">
        <v>212</v>
      </c>
      <c r="E96" s="12">
        <f t="shared" ref="E96" si="581">SUM(F96:H96)</f>
        <v>2300</v>
      </c>
      <c r="F96" s="13">
        <v>0</v>
      </c>
      <c r="G96" s="13">
        <f t="shared" ref="G96" si="582">K96+O96+S96+W96+AA96+AE96+AI96+AM96+AQ96</f>
        <v>2300</v>
      </c>
      <c r="H96" s="13">
        <v>0</v>
      </c>
      <c r="I96" s="25">
        <f t="shared" si="568"/>
        <v>0</v>
      </c>
      <c r="J96" s="26">
        <v>0</v>
      </c>
      <c r="K96" s="26">
        <v>0</v>
      </c>
      <c r="L96" s="26">
        <v>0</v>
      </c>
      <c r="M96" s="25">
        <f t="shared" si="569"/>
        <v>2300</v>
      </c>
      <c r="N96" s="26">
        <v>0</v>
      </c>
      <c r="O96" s="26">
        <v>2300</v>
      </c>
      <c r="P96" s="26">
        <v>0</v>
      </c>
      <c r="Q96" s="25">
        <f t="shared" si="570"/>
        <v>0</v>
      </c>
      <c r="R96" s="26">
        <v>0</v>
      </c>
      <c r="S96" s="26">
        <v>0</v>
      </c>
      <c r="T96" s="26">
        <v>0</v>
      </c>
      <c r="U96" s="25">
        <f t="shared" si="571"/>
        <v>0</v>
      </c>
      <c r="V96" s="26">
        <v>0</v>
      </c>
      <c r="W96" s="26">
        <v>0</v>
      </c>
      <c r="X96" s="26">
        <v>0</v>
      </c>
      <c r="Y96" s="25">
        <f t="shared" si="572"/>
        <v>0</v>
      </c>
      <c r="Z96" s="26">
        <v>0</v>
      </c>
      <c r="AA96" s="26">
        <v>0</v>
      </c>
      <c r="AB96" s="26">
        <v>0</v>
      </c>
      <c r="AC96" s="25">
        <f t="shared" si="573"/>
        <v>0</v>
      </c>
      <c r="AD96" s="26">
        <v>0</v>
      </c>
      <c r="AE96" s="26">
        <v>0</v>
      </c>
      <c r="AF96" s="26">
        <v>0</v>
      </c>
      <c r="AG96" s="25">
        <f t="shared" si="574"/>
        <v>0</v>
      </c>
      <c r="AH96" s="26">
        <v>0</v>
      </c>
      <c r="AI96" s="26">
        <v>0</v>
      </c>
      <c r="AJ96" s="26">
        <v>0</v>
      </c>
      <c r="AK96" s="25">
        <f t="shared" si="575"/>
        <v>0</v>
      </c>
      <c r="AL96" s="26">
        <v>0</v>
      </c>
      <c r="AM96" s="26">
        <v>0</v>
      </c>
      <c r="AN96" s="26">
        <v>0</v>
      </c>
      <c r="AO96" s="25">
        <f t="shared" si="576"/>
        <v>0</v>
      </c>
      <c r="AP96" s="26">
        <v>0</v>
      </c>
      <c r="AQ96" s="26">
        <v>0</v>
      </c>
      <c r="AR96" s="26">
        <v>0</v>
      </c>
    </row>
    <row r="97" spans="1:44" ht="62.25" customHeight="1" outlineLevel="3" x14ac:dyDescent="0.25">
      <c r="A97" s="121" t="s">
        <v>307</v>
      </c>
      <c r="B97" s="85" t="s">
        <v>308</v>
      </c>
      <c r="C97" s="4" t="s">
        <v>60</v>
      </c>
      <c r="D97" s="4" t="s">
        <v>212</v>
      </c>
      <c r="E97" s="12">
        <f t="shared" ref="E97" si="583">SUM(F97:H97)</f>
        <v>41.5</v>
      </c>
      <c r="F97" s="13">
        <v>0</v>
      </c>
      <c r="G97" s="13">
        <f t="shared" ref="G97" si="584">K97+O97+S97+W97+AA97+AE97+AI97+AM97+AQ97</f>
        <v>41.5</v>
      </c>
      <c r="H97" s="13">
        <v>0</v>
      </c>
      <c r="I97" s="25">
        <f t="shared" si="568"/>
        <v>0</v>
      </c>
      <c r="J97" s="26">
        <v>0</v>
      </c>
      <c r="K97" s="26">
        <v>0</v>
      </c>
      <c r="L97" s="26">
        <v>0</v>
      </c>
      <c r="M97" s="25">
        <f t="shared" si="569"/>
        <v>41.5</v>
      </c>
      <c r="N97" s="26">
        <v>0</v>
      </c>
      <c r="O97" s="26">
        <v>41.5</v>
      </c>
      <c r="P97" s="26">
        <v>0</v>
      </c>
      <c r="Q97" s="25">
        <f t="shared" si="570"/>
        <v>0</v>
      </c>
      <c r="R97" s="26">
        <v>0</v>
      </c>
      <c r="S97" s="26">
        <v>0</v>
      </c>
      <c r="T97" s="26">
        <v>0</v>
      </c>
      <c r="U97" s="25">
        <f t="shared" si="571"/>
        <v>0</v>
      </c>
      <c r="V97" s="26">
        <v>0</v>
      </c>
      <c r="W97" s="26">
        <v>0</v>
      </c>
      <c r="X97" s="26">
        <v>0</v>
      </c>
      <c r="Y97" s="25">
        <f t="shared" si="572"/>
        <v>0</v>
      </c>
      <c r="Z97" s="26">
        <v>0</v>
      </c>
      <c r="AA97" s="26">
        <v>0</v>
      </c>
      <c r="AB97" s="26">
        <v>0</v>
      </c>
      <c r="AC97" s="25">
        <f t="shared" si="573"/>
        <v>0</v>
      </c>
      <c r="AD97" s="26">
        <v>0</v>
      </c>
      <c r="AE97" s="26">
        <v>0</v>
      </c>
      <c r="AF97" s="26">
        <v>0</v>
      </c>
      <c r="AG97" s="25">
        <f t="shared" si="574"/>
        <v>0</v>
      </c>
      <c r="AH97" s="26">
        <v>0</v>
      </c>
      <c r="AI97" s="26">
        <v>0</v>
      </c>
      <c r="AJ97" s="26">
        <v>0</v>
      </c>
      <c r="AK97" s="25">
        <f t="shared" si="575"/>
        <v>0</v>
      </c>
      <c r="AL97" s="26">
        <v>0</v>
      </c>
      <c r="AM97" s="26">
        <v>0</v>
      </c>
      <c r="AN97" s="26">
        <v>0</v>
      </c>
      <c r="AO97" s="25">
        <f t="shared" si="576"/>
        <v>0</v>
      </c>
      <c r="AP97" s="26">
        <v>0</v>
      </c>
      <c r="AQ97" s="26">
        <v>0</v>
      </c>
      <c r="AR97" s="26">
        <v>0</v>
      </c>
    </row>
    <row r="98" spans="1:44" ht="115.5" customHeight="1" outlineLevel="3" x14ac:dyDescent="0.25">
      <c r="A98" s="121" t="s">
        <v>310</v>
      </c>
      <c r="B98" s="85" t="s">
        <v>309</v>
      </c>
      <c r="C98" s="4" t="s">
        <v>60</v>
      </c>
      <c r="D98" s="4" t="s">
        <v>212</v>
      </c>
      <c r="E98" s="12">
        <f t="shared" ref="E98" si="585">SUM(F98:H98)</f>
        <v>68.7</v>
      </c>
      <c r="F98" s="13">
        <v>0</v>
      </c>
      <c r="G98" s="13">
        <f t="shared" ref="G98" si="586">K98+O98+S98+W98+AA98+AE98+AI98+AM98+AQ98</f>
        <v>68.7</v>
      </c>
      <c r="H98" s="13">
        <v>0</v>
      </c>
      <c r="I98" s="25">
        <f t="shared" si="568"/>
        <v>0</v>
      </c>
      <c r="J98" s="26">
        <v>0</v>
      </c>
      <c r="K98" s="26">
        <v>0</v>
      </c>
      <c r="L98" s="26">
        <v>0</v>
      </c>
      <c r="M98" s="25">
        <f t="shared" si="569"/>
        <v>68.7</v>
      </c>
      <c r="N98" s="26">
        <v>0</v>
      </c>
      <c r="O98" s="26">
        <v>68.7</v>
      </c>
      <c r="P98" s="26">
        <v>0</v>
      </c>
      <c r="Q98" s="25">
        <f t="shared" si="570"/>
        <v>0</v>
      </c>
      <c r="R98" s="26">
        <v>0</v>
      </c>
      <c r="S98" s="26">
        <v>0</v>
      </c>
      <c r="T98" s="26">
        <v>0</v>
      </c>
      <c r="U98" s="25">
        <f t="shared" si="571"/>
        <v>0</v>
      </c>
      <c r="V98" s="26">
        <v>0</v>
      </c>
      <c r="W98" s="26">
        <v>0</v>
      </c>
      <c r="X98" s="26">
        <v>0</v>
      </c>
      <c r="Y98" s="25">
        <f t="shared" si="572"/>
        <v>0</v>
      </c>
      <c r="Z98" s="26">
        <v>0</v>
      </c>
      <c r="AA98" s="26">
        <v>0</v>
      </c>
      <c r="AB98" s="26">
        <v>0</v>
      </c>
      <c r="AC98" s="25">
        <f t="shared" si="573"/>
        <v>0</v>
      </c>
      <c r="AD98" s="26">
        <v>0</v>
      </c>
      <c r="AE98" s="26">
        <v>0</v>
      </c>
      <c r="AF98" s="26">
        <v>0</v>
      </c>
      <c r="AG98" s="25">
        <f t="shared" si="574"/>
        <v>0</v>
      </c>
      <c r="AH98" s="26">
        <v>0</v>
      </c>
      <c r="AI98" s="26">
        <v>0</v>
      </c>
      <c r="AJ98" s="26">
        <v>0</v>
      </c>
      <c r="AK98" s="25">
        <f t="shared" si="575"/>
        <v>0</v>
      </c>
      <c r="AL98" s="26">
        <v>0</v>
      </c>
      <c r="AM98" s="26">
        <v>0</v>
      </c>
      <c r="AN98" s="26">
        <v>0</v>
      </c>
      <c r="AO98" s="25">
        <f t="shared" si="576"/>
        <v>0</v>
      </c>
      <c r="AP98" s="26">
        <v>0</v>
      </c>
      <c r="AQ98" s="26">
        <v>0</v>
      </c>
      <c r="AR98" s="26">
        <v>0</v>
      </c>
    </row>
    <row r="99" spans="1:44" ht="102" customHeight="1" outlineLevel="3" x14ac:dyDescent="0.25">
      <c r="A99" s="121" t="s">
        <v>312</v>
      </c>
      <c r="B99" s="85" t="s">
        <v>311</v>
      </c>
      <c r="C99" s="4" t="s">
        <v>60</v>
      </c>
      <c r="D99" s="4" t="s">
        <v>212</v>
      </c>
      <c r="E99" s="12">
        <f t="shared" ref="E99" si="587">SUM(F99:H99)</f>
        <v>98</v>
      </c>
      <c r="F99" s="13">
        <v>0</v>
      </c>
      <c r="G99" s="13">
        <f t="shared" ref="G99" si="588">K99+O99+S99+W99+AA99+AE99+AI99+AM99+AQ99</f>
        <v>98</v>
      </c>
      <c r="H99" s="13">
        <v>0</v>
      </c>
      <c r="I99" s="25">
        <f t="shared" si="568"/>
        <v>0</v>
      </c>
      <c r="J99" s="26">
        <v>0</v>
      </c>
      <c r="K99" s="26">
        <v>0</v>
      </c>
      <c r="L99" s="26">
        <v>0</v>
      </c>
      <c r="M99" s="25">
        <f t="shared" si="569"/>
        <v>98</v>
      </c>
      <c r="N99" s="26">
        <v>0</v>
      </c>
      <c r="O99" s="26">
        <v>98</v>
      </c>
      <c r="P99" s="26">
        <v>0</v>
      </c>
      <c r="Q99" s="25">
        <f t="shared" si="570"/>
        <v>0</v>
      </c>
      <c r="R99" s="26">
        <v>0</v>
      </c>
      <c r="S99" s="26">
        <v>0</v>
      </c>
      <c r="T99" s="26">
        <v>0</v>
      </c>
      <c r="U99" s="25">
        <f t="shared" si="571"/>
        <v>0</v>
      </c>
      <c r="V99" s="26">
        <v>0</v>
      </c>
      <c r="W99" s="26">
        <v>0</v>
      </c>
      <c r="X99" s="26">
        <v>0</v>
      </c>
      <c r="Y99" s="25">
        <f t="shared" si="572"/>
        <v>0</v>
      </c>
      <c r="Z99" s="26">
        <v>0</v>
      </c>
      <c r="AA99" s="26">
        <v>0</v>
      </c>
      <c r="AB99" s="26">
        <v>0</v>
      </c>
      <c r="AC99" s="25">
        <f t="shared" si="573"/>
        <v>0</v>
      </c>
      <c r="AD99" s="26">
        <v>0</v>
      </c>
      <c r="AE99" s="26">
        <v>0</v>
      </c>
      <c r="AF99" s="26">
        <v>0</v>
      </c>
      <c r="AG99" s="25">
        <f t="shared" si="574"/>
        <v>0</v>
      </c>
      <c r="AH99" s="26">
        <v>0</v>
      </c>
      <c r="AI99" s="26">
        <v>0</v>
      </c>
      <c r="AJ99" s="26">
        <v>0</v>
      </c>
      <c r="AK99" s="25">
        <f t="shared" si="575"/>
        <v>0</v>
      </c>
      <c r="AL99" s="26">
        <v>0</v>
      </c>
      <c r="AM99" s="26">
        <v>0</v>
      </c>
      <c r="AN99" s="26">
        <v>0</v>
      </c>
      <c r="AO99" s="25">
        <f t="shared" si="576"/>
        <v>0</v>
      </c>
      <c r="AP99" s="26">
        <v>0</v>
      </c>
      <c r="AQ99" s="26">
        <v>0</v>
      </c>
      <c r="AR99" s="26">
        <v>0</v>
      </c>
    </row>
    <row r="100" spans="1:44" ht="125.25" customHeight="1" outlineLevel="3" x14ac:dyDescent="0.25">
      <c r="A100" s="121" t="s">
        <v>313</v>
      </c>
      <c r="B100" s="85" t="s">
        <v>314</v>
      </c>
      <c r="C100" s="4" t="s">
        <v>60</v>
      </c>
      <c r="D100" s="4" t="s">
        <v>212</v>
      </c>
      <c r="E100" s="12">
        <f t="shared" ref="E100" si="589">SUM(F100:H100)</f>
        <v>77</v>
      </c>
      <c r="F100" s="13">
        <v>0</v>
      </c>
      <c r="G100" s="13">
        <f t="shared" ref="G100" si="590">K100+O100+S100+W100+AA100+AE100+AI100+AM100+AQ100</f>
        <v>77</v>
      </c>
      <c r="H100" s="13">
        <v>0</v>
      </c>
      <c r="I100" s="25">
        <f t="shared" si="568"/>
        <v>0</v>
      </c>
      <c r="J100" s="26">
        <v>0</v>
      </c>
      <c r="K100" s="26">
        <v>0</v>
      </c>
      <c r="L100" s="26">
        <v>0</v>
      </c>
      <c r="M100" s="25">
        <f t="shared" si="569"/>
        <v>77</v>
      </c>
      <c r="N100" s="26">
        <v>0</v>
      </c>
      <c r="O100" s="26">
        <v>77</v>
      </c>
      <c r="P100" s="26">
        <v>0</v>
      </c>
      <c r="Q100" s="25">
        <f t="shared" si="570"/>
        <v>0</v>
      </c>
      <c r="R100" s="26">
        <v>0</v>
      </c>
      <c r="S100" s="26">
        <v>0</v>
      </c>
      <c r="T100" s="26">
        <v>0</v>
      </c>
      <c r="U100" s="25">
        <f t="shared" si="571"/>
        <v>0</v>
      </c>
      <c r="V100" s="26">
        <v>0</v>
      </c>
      <c r="W100" s="26">
        <v>0</v>
      </c>
      <c r="X100" s="26">
        <v>0</v>
      </c>
      <c r="Y100" s="25">
        <f t="shared" si="572"/>
        <v>0</v>
      </c>
      <c r="Z100" s="26">
        <v>0</v>
      </c>
      <c r="AA100" s="26">
        <v>0</v>
      </c>
      <c r="AB100" s="26">
        <v>0</v>
      </c>
      <c r="AC100" s="25">
        <f t="shared" si="573"/>
        <v>0</v>
      </c>
      <c r="AD100" s="26">
        <v>0</v>
      </c>
      <c r="AE100" s="26">
        <v>0</v>
      </c>
      <c r="AF100" s="26">
        <v>0</v>
      </c>
      <c r="AG100" s="25">
        <f t="shared" si="574"/>
        <v>0</v>
      </c>
      <c r="AH100" s="26">
        <v>0</v>
      </c>
      <c r="AI100" s="26">
        <v>0</v>
      </c>
      <c r="AJ100" s="26">
        <v>0</v>
      </c>
      <c r="AK100" s="25">
        <f t="shared" si="575"/>
        <v>0</v>
      </c>
      <c r="AL100" s="26">
        <v>0</v>
      </c>
      <c r="AM100" s="26">
        <v>0</v>
      </c>
      <c r="AN100" s="26">
        <v>0</v>
      </c>
      <c r="AO100" s="25">
        <f t="shared" si="576"/>
        <v>0</v>
      </c>
      <c r="AP100" s="26">
        <v>0</v>
      </c>
      <c r="AQ100" s="26">
        <v>0</v>
      </c>
      <c r="AR100" s="26">
        <v>0</v>
      </c>
    </row>
    <row r="101" spans="1:44" ht="102.75" customHeight="1" outlineLevel="3" x14ac:dyDescent="0.25">
      <c r="A101" s="121" t="s">
        <v>334</v>
      </c>
      <c r="B101" s="85" t="s">
        <v>335</v>
      </c>
      <c r="C101" s="4" t="s">
        <v>60</v>
      </c>
      <c r="D101" s="4" t="s">
        <v>212</v>
      </c>
      <c r="E101" s="12">
        <f t="shared" ref="E101" si="591">SUM(F101:H101)</f>
        <v>573.9</v>
      </c>
      <c r="F101" s="13">
        <v>0</v>
      </c>
      <c r="G101" s="13">
        <f t="shared" ref="G101" si="592">K101+O101+S101+W101+AA101+AE101+AI101+AM101+AQ101</f>
        <v>573.9</v>
      </c>
      <c r="H101" s="13">
        <v>0</v>
      </c>
      <c r="I101" s="25">
        <f t="shared" ref="I101" si="593">K101</f>
        <v>0</v>
      </c>
      <c r="J101" s="26">
        <v>0</v>
      </c>
      <c r="K101" s="26">
        <v>0</v>
      </c>
      <c r="L101" s="26">
        <v>0</v>
      </c>
      <c r="M101" s="25">
        <f t="shared" ref="M101" si="594">O101</f>
        <v>0</v>
      </c>
      <c r="N101" s="26">
        <v>0</v>
      </c>
      <c r="O101" s="26">
        <v>0</v>
      </c>
      <c r="P101" s="26">
        <v>0</v>
      </c>
      <c r="Q101" s="25">
        <f t="shared" ref="Q101" si="595">S101</f>
        <v>573.9</v>
      </c>
      <c r="R101" s="26">
        <v>0</v>
      </c>
      <c r="S101" s="26">
        <v>573.9</v>
      </c>
      <c r="T101" s="26">
        <v>0</v>
      </c>
      <c r="U101" s="25">
        <f t="shared" ref="U101" si="596">W101</f>
        <v>0</v>
      </c>
      <c r="V101" s="26">
        <v>0</v>
      </c>
      <c r="W101" s="26">
        <v>0</v>
      </c>
      <c r="X101" s="26">
        <v>0</v>
      </c>
      <c r="Y101" s="25">
        <f t="shared" ref="Y101" si="597">AA101</f>
        <v>0</v>
      </c>
      <c r="Z101" s="26">
        <v>0</v>
      </c>
      <c r="AA101" s="26">
        <v>0</v>
      </c>
      <c r="AB101" s="26">
        <v>0</v>
      </c>
      <c r="AC101" s="25">
        <f t="shared" ref="AC101" si="598">AE101</f>
        <v>0</v>
      </c>
      <c r="AD101" s="26">
        <v>0</v>
      </c>
      <c r="AE101" s="26">
        <v>0</v>
      </c>
      <c r="AF101" s="26">
        <v>0</v>
      </c>
      <c r="AG101" s="25">
        <f t="shared" ref="AG101" si="599">AI101</f>
        <v>0</v>
      </c>
      <c r="AH101" s="26">
        <v>0</v>
      </c>
      <c r="AI101" s="26">
        <v>0</v>
      </c>
      <c r="AJ101" s="26">
        <v>0</v>
      </c>
      <c r="AK101" s="25">
        <f t="shared" ref="AK101" si="600">AM101</f>
        <v>0</v>
      </c>
      <c r="AL101" s="26">
        <v>0</v>
      </c>
      <c r="AM101" s="26">
        <v>0</v>
      </c>
      <c r="AN101" s="26">
        <v>0</v>
      </c>
      <c r="AO101" s="25">
        <f t="shared" ref="AO101" si="601">AQ101</f>
        <v>0</v>
      </c>
      <c r="AP101" s="26">
        <v>0</v>
      </c>
      <c r="AQ101" s="26">
        <v>0</v>
      </c>
      <c r="AR101" s="26">
        <v>0</v>
      </c>
    </row>
    <row r="102" spans="1:44" ht="128.25" customHeight="1" outlineLevel="3" x14ac:dyDescent="0.25">
      <c r="A102" s="121" t="s">
        <v>342</v>
      </c>
      <c r="B102" s="85" t="s">
        <v>343</v>
      </c>
      <c r="C102" s="4" t="s">
        <v>60</v>
      </c>
      <c r="D102" s="4" t="s">
        <v>212</v>
      </c>
      <c r="E102" s="12">
        <f t="shared" ref="E102" si="602">SUM(F102:H102)</f>
        <v>62</v>
      </c>
      <c r="F102" s="13">
        <v>0</v>
      </c>
      <c r="G102" s="13">
        <f t="shared" ref="G102" si="603">K102+O102+S102+W102+AA102+AE102+AI102+AM102+AQ102</f>
        <v>62</v>
      </c>
      <c r="H102" s="13">
        <v>0</v>
      </c>
      <c r="I102" s="25">
        <f t="shared" ref="I102" si="604">K102</f>
        <v>0</v>
      </c>
      <c r="J102" s="26">
        <v>0</v>
      </c>
      <c r="K102" s="26">
        <v>0</v>
      </c>
      <c r="L102" s="26">
        <v>0</v>
      </c>
      <c r="M102" s="25">
        <f t="shared" ref="M102" si="605">O102</f>
        <v>0</v>
      </c>
      <c r="N102" s="26">
        <v>0</v>
      </c>
      <c r="O102" s="26">
        <v>0</v>
      </c>
      <c r="P102" s="26">
        <v>0</v>
      </c>
      <c r="Q102" s="25">
        <f t="shared" ref="Q102" si="606">S102</f>
        <v>62</v>
      </c>
      <c r="R102" s="26">
        <v>0</v>
      </c>
      <c r="S102" s="26">
        <v>62</v>
      </c>
      <c r="T102" s="26">
        <v>0</v>
      </c>
      <c r="U102" s="25">
        <f t="shared" ref="U102" si="607">W102</f>
        <v>0</v>
      </c>
      <c r="V102" s="26">
        <v>0</v>
      </c>
      <c r="W102" s="26">
        <v>0</v>
      </c>
      <c r="X102" s="26">
        <v>0</v>
      </c>
      <c r="Y102" s="25">
        <f t="shared" ref="Y102" si="608">AA102</f>
        <v>0</v>
      </c>
      <c r="Z102" s="26">
        <v>0</v>
      </c>
      <c r="AA102" s="26">
        <v>0</v>
      </c>
      <c r="AB102" s="26">
        <v>0</v>
      </c>
      <c r="AC102" s="25">
        <f t="shared" ref="AC102" si="609">AE102</f>
        <v>0</v>
      </c>
      <c r="AD102" s="26">
        <v>0</v>
      </c>
      <c r="AE102" s="26">
        <v>0</v>
      </c>
      <c r="AF102" s="26">
        <v>0</v>
      </c>
      <c r="AG102" s="25">
        <f t="shared" ref="AG102" si="610">AI102</f>
        <v>0</v>
      </c>
      <c r="AH102" s="26">
        <v>0</v>
      </c>
      <c r="AI102" s="26">
        <v>0</v>
      </c>
      <c r="AJ102" s="26">
        <v>0</v>
      </c>
      <c r="AK102" s="25">
        <f t="shared" ref="AK102" si="611">AM102</f>
        <v>0</v>
      </c>
      <c r="AL102" s="26">
        <v>0</v>
      </c>
      <c r="AM102" s="26">
        <v>0</v>
      </c>
      <c r="AN102" s="26">
        <v>0</v>
      </c>
      <c r="AO102" s="25">
        <f t="shared" ref="AO102" si="612">AQ102</f>
        <v>0</v>
      </c>
      <c r="AP102" s="26">
        <v>0</v>
      </c>
      <c r="AQ102" s="26">
        <v>0</v>
      </c>
      <c r="AR102" s="26">
        <v>0</v>
      </c>
    </row>
    <row r="103" spans="1:44" ht="138" customHeight="1" outlineLevel="3" x14ac:dyDescent="0.25">
      <c r="A103" s="121" t="s">
        <v>355</v>
      </c>
      <c r="B103" s="85" t="s">
        <v>356</v>
      </c>
      <c r="C103" s="4" t="s">
        <v>60</v>
      </c>
      <c r="D103" s="4" t="s">
        <v>212</v>
      </c>
      <c r="E103" s="12">
        <f t="shared" ref="E103" si="613">SUM(F103:H103)</f>
        <v>45.6</v>
      </c>
      <c r="F103" s="13">
        <v>0</v>
      </c>
      <c r="G103" s="13">
        <f t="shared" ref="G103" si="614">K103+O103+S103+W103+AA103+AE103+AI103+AM103+AQ103</f>
        <v>45.6</v>
      </c>
      <c r="H103" s="13">
        <v>0</v>
      </c>
      <c r="I103" s="25">
        <f t="shared" ref="I103" si="615">K103</f>
        <v>0</v>
      </c>
      <c r="J103" s="26">
        <v>0</v>
      </c>
      <c r="K103" s="26">
        <v>0</v>
      </c>
      <c r="L103" s="26">
        <v>0</v>
      </c>
      <c r="M103" s="25">
        <f t="shared" ref="M103" si="616">O103</f>
        <v>0</v>
      </c>
      <c r="N103" s="26">
        <v>0</v>
      </c>
      <c r="O103" s="26">
        <v>0</v>
      </c>
      <c r="P103" s="26">
        <v>0</v>
      </c>
      <c r="Q103" s="25">
        <f t="shared" ref="Q103" si="617">S103</f>
        <v>45.6</v>
      </c>
      <c r="R103" s="26">
        <v>0</v>
      </c>
      <c r="S103" s="26">
        <v>45.6</v>
      </c>
      <c r="T103" s="26">
        <v>0</v>
      </c>
      <c r="U103" s="25">
        <f t="shared" ref="U103" si="618">W103</f>
        <v>0</v>
      </c>
      <c r="V103" s="26">
        <v>0</v>
      </c>
      <c r="W103" s="26">
        <v>0</v>
      </c>
      <c r="X103" s="26">
        <v>0</v>
      </c>
      <c r="Y103" s="25">
        <f t="shared" ref="Y103" si="619">AA103</f>
        <v>0</v>
      </c>
      <c r="Z103" s="26">
        <v>0</v>
      </c>
      <c r="AA103" s="26">
        <v>0</v>
      </c>
      <c r="AB103" s="26">
        <v>0</v>
      </c>
      <c r="AC103" s="25">
        <f t="shared" ref="AC103" si="620">AE103</f>
        <v>0</v>
      </c>
      <c r="AD103" s="26">
        <v>0</v>
      </c>
      <c r="AE103" s="26">
        <v>0</v>
      </c>
      <c r="AF103" s="26">
        <v>0</v>
      </c>
      <c r="AG103" s="25">
        <f t="shared" ref="AG103" si="621">AI103</f>
        <v>0</v>
      </c>
      <c r="AH103" s="26">
        <v>0</v>
      </c>
      <c r="AI103" s="26">
        <v>0</v>
      </c>
      <c r="AJ103" s="26">
        <v>0</v>
      </c>
      <c r="AK103" s="25">
        <f t="shared" ref="AK103" si="622">AM103</f>
        <v>0</v>
      </c>
      <c r="AL103" s="26">
        <v>0</v>
      </c>
      <c r="AM103" s="26">
        <v>0</v>
      </c>
      <c r="AN103" s="26">
        <v>0</v>
      </c>
      <c r="AO103" s="25">
        <f t="shared" ref="AO103" si="623">AQ103</f>
        <v>0</v>
      </c>
      <c r="AP103" s="26">
        <v>0</v>
      </c>
      <c r="AQ103" s="26">
        <v>0</v>
      </c>
      <c r="AR103" s="26">
        <v>0</v>
      </c>
    </row>
    <row r="104" spans="1:44" ht="115.5" outlineLevel="3" x14ac:dyDescent="0.25">
      <c r="A104" s="121" t="s">
        <v>389</v>
      </c>
      <c r="B104" s="85" t="s">
        <v>391</v>
      </c>
      <c r="C104" s="4" t="s">
        <v>60</v>
      </c>
      <c r="D104" s="4" t="s">
        <v>226</v>
      </c>
      <c r="E104" s="12">
        <f t="shared" ref="E104" si="624">SUM(F104:H104)</f>
        <v>10605.6</v>
      </c>
      <c r="F104" s="13">
        <v>0</v>
      </c>
      <c r="G104" s="13">
        <f t="shared" ref="G104" si="625">K104+O104+S104+W104+AA104+AE104+AI104+AM104+AQ104</f>
        <v>10605.6</v>
      </c>
      <c r="H104" s="13">
        <v>0</v>
      </c>
      <c r="I104" s="25">
        <f t="shared" ref="I104" si="626">K104</f>
        <v>0</v>
      </c>
      <c r="J104" s="26">
        <v>0</v>
      </c>
      <c r="K104" s="26">
        <v>0</v>
      </c>
      <c r="L104" s="26">
        <v>0</v>
      </c>
      <c r="M104" s="25">
        <f t="shared" ref="M104" si="627">O104</f>
        <v>0</v>
      </c>
      <c r="N104" s="26">
        <v>0</v>
      </c>
      <c r="O104" s="26">
        <v>0</v>
      </c>
      <c r="P104" s="26">
        <v>0</v>
      </c>
      <c r="Q104" s="25"/>
      <c r="R104" s="26"/>
      <c r="S104" s="26"/>
      <c r="T104" s="26">
        <v>0</v>
      </c>
      <c r="U104" s="25">
        <f t="shared" ref="U104" si="628">W104</f>
        <v>10605.6</v>
      </c>
      <c r="V104" s="26">
        <v>0</v>
      </c>
      <c r="W104" s="26">
        <v>10605.6</v>
      </c>
      <c r="X104" s="26">
        <v>0</v>
      </c>
      <c r="Y104" s="25">
        <f t="shared" ref="Y104" si="629">AA104</f>
        <v>0</v>
      </c>
      <c r="Z104" s="26">
        <v>0</v>
      </c>
      <c r="AA104" s="26">
        <v>0</v>
      </c>
      <c r="AB104" s="26">
        <v>0</v>
      </c>
      <c r="AC104" s="25">
        <f t="shared" ref="AC104" si="630">AE104</f>
        <v>0</v>
      </c>
      <c r="AD104" s="26">
        <v>0</v>
      </c>
      <c r="AE104" s="26">
        <v>0</v>
      </c>
      <c r="AF104" s="26">
        <v>0</v>
      </c>
      <c r="AG104" s="25">
        <f t="shared" ref="AG104" si="631">AI104</f>
        <v>0</v>
      </c>
      <c r="AH104" s="26">
        <v>0</v>
      </c>
      <c r="AI104" s="26">
        <v>0</v>
      </c>
      <c r="AJ104" s="26">
        <v>0</v>
      </c>
      <c r="AK104" s="25">
        <f t="shared" ref="AK104" si="632">AM104</f>
        <v>0</v>
      </c>
      <c r="AL104" s="26">
        <v>0</v>
      </c>
      <c r="AM104" s="26">
        <v>0</v>
      </c>
      <c r="AN104" s="26">
        <v>0</v>
      </c>
      <c r="AO104" s="25">
        <f t="shared" ref="AO104" si="633">AQ104</f>
        <v>0</v>
      </c>
      <c r="AP104" s="26">
        <v>0</v>
      </c>
      <c r="AQ104" s="26">
        <v>0</v>
      </c>
      <c r="AR104" s="26">
        <v>0</v>
      </c>
    </row>
    <row r="105" spans="1:44" ht="99" outlineLevel="3" x14ac:dyDescent="0.25">
      <c r="A105" s="121" t="s">
        <v>390</v>
      </c>
      <c r="B105" s="85" t="s">
        <v>392</v>
      </c>
      <c r="C105" s="4" t="s">
        <v>60</v>
      </c>
      <c r="D105" s="4" t="s">
        <v>226</v>
      </c>
      <c r="E105" s="12">
        <f t="shared" ref="E105" si="634">SUM(F105:H105)</f>
        <v>7673.9</v>
      </c>
      <c r="F105" s="13">
        <v>0</v>
      </c>
      <c r="G105" s="13">
        <f t="shared" ref="G105" si="635">K105+O105+S105+W105+AA105+AE105+AI105+AM105+AQ105</f>
        <v>7673.9</v>
      </c>
      <c r="H105" s="13">
        <v>0</v>
      </c>
      <c r="I105" s="25">
        <f t="shared" ref="I105" si="636">K105</f>
        <v>0</v>
      </c>
      <c r="J105" s="26">
        <v>0</v>
      </c>
      <c r="K105" s="26">
        <v>0</v>
      </c>
      <c r="L105" s="26">
        <v>0</v>
      </c>
      <c r="M105" s="25">
        <f t="shared" ref="M105" si="637">O105</f>
        <v>0</v>
      </c>
      <c r="N105" s="26">
        <v>0</v>
      </c>
      <c r="O105" s="26">
        <v>0</v>
      </c>
      <c r="P105" s="26">
        <v>0</v>
      </c>
      <c r="Q105" s="25"/>
      <c r="R105" s="26"/>
      <c r="S105" s="26"/>
      <c r="T105" s="26">
        <v>0</v>
      </c>
      <c r="U105" s="25">
        <f t="shared" ref="U105" si="638">W105</f>
        <v>7673.9</v>
      </c>
      <c r="V105" s="26">
        <v>0</v>
      </c>
      <c r="W105" s="26">
        <v>7673.9</v>
      </c>
      <c r="X105" s="26">
        <v>0</v>
      </c>
      <c r="Y105" s="25">
        <f t="shared" ref="Y105" si="639">AA105</f>
        <v>0</v>
      </c>
      <c r="Z105" s="26">
        <v>0</v>
      </c>
      <c r="AA105" s="26">
        <v>0</v>
      </c>
      <c r="AB105" s="26">
        <v>0</v>
      </c>
      <c r="AC105" s="25">
        <f t="shared" ref="AC105" si="640">AE105</f>
        <v>0</v>
      </c>
      <c r="AD105" s="26">
        <v>0</v>
      </c>
      <c r="AE105" s="26">
        <v>0</v>
      </c>
      <c r="AF105" s="26">
        <v>0</v>
      </c>
      <c r="AG105" s="25">
        <f t="shared" ref="AG105" si="641">AI105</f>
        <v>0</v>
      </c>
      <c r="AH105" s="26">
        <v>0</v>
      </c>
      <c r="AI105" s="26">
        <v>0</v>
      </c>
      <c r="AJ105" s="26">
        <v>0</v>
      </c>
      <c r="AK105" s="25">
        <f t="shared" ref="AK105" si="642">AM105</f>
        <v>0</v>
      </c>
      <c r="AL105" s="26">
        <v>0</v>
      </c>
      <c r="AM105" s="26">
        <v>0</v>
      </c>
      <c r="AN105" s="26">
        <v>0</v>
      </c>
      <c r="AO105" s="25">
        <f t="shared" ref="AO105" si="643">AQ105</f>
        <v>0</v>
      </c>
      <c r="AP105" s="26">
        <v>0</v>
      </c>
      <c r="AQ105" s="26">
        <v>0</v>
      </c>
      <c r="AR105" s="26">
        <v>0</v>
      </c>
    </row>
  </sheetData>
  <autoFilter ref="A4:T7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18">
    <mergeCell ref="A2:AE2"/>
    <mergeCell ref="AM1:AQ1"/>
    <mergeCell ref="B20:D20"/>
    <mergeCell ref="B21:D21"/>
    <mergeCell ref="B10:D10"/>
    <mergeCell ref="B9:D9"/>
    <mergeCell ref="I5:L5"/>
    <mergeCell ref="Q5:T5"/>
    <mergeCell ref="M5:P5"/>
    <mergeCell ref="AO5:AR5"/>
    <mergeCell ref="AK5:AN5"/>
    <mergeCell ref="AG5:AJ5"/>
    <mergeCell ref="AC5:AF5"/>
    <mergeCell ref="Y5:AB5"/>
    <mergeCell ref="E4:H4"/>
    <mergeCell ref="B61:D61"/>
    <mergeCell ref="B92:D92"/>
    <mergeCell ref="U5:X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19" fitToHeight="3" orientation="landscape" r:id="rId1"/>
  <rowBreaks count="1" manualBreakCount="1">
    <brk id="38" max="43" man="1"/>
  </rowBreaks>
  <colBreaks count="1" manualBreakCount="1">
    <brk id="20" max="10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43" customWidth="1"/>
    <col min="2" max="2" width="18" style="43" customWidth="1"/>
    <col min="3" max="3" width="43.28515625" style="43" customWidth="1"/>
    <col min="4" max="4" width="28.140625" style="43" customWidth="1"/>
    <col min="5" max="5" width="38.28515625" style="43" customWidth="1"/>
    <col min="6" max="6" width="13.85546875" style="43" customWidth="1"/>
    <col min="7" max="11" width="11.7109375" style="43" customWidth="1"/>
    <col min="12" max="12" width="6.85546875" style="43" bestFit="1" customWidth="1"/>
    <col min="13" max="13" width="19.42578125" style="43" customWidth="1"/>
    <col min="14" max="15" width="14.5703125" style="43" customWidth="1"/>
    <col min="16" max="16" width="15" style="43" customWidth="1"/>
    <col min="17" max="18" width="6.85546875" style="43" bestFit="1" customWidth="1"/>
    <col min="19" max="19" width="10.28515625" style="43" bestFit="1" customWidth="1"/>
    <col min="20" max="20" width="6.85546875" style="43" bestFit="1" customWidth="1"/>
    <col min="21" max="21" width="10.28515625" style="43" bestFit="1" customWidth="1"/>
    <col min="22" max="23" width="6.85546875" style="43" bestFit="1" customWidth="1"/>
    <col min="24" max="24" width="10.28515625" style="43" bestFit="1" customWidth="1"/>
    <col min="25" max="25" width="6.85546875" style="43" bestFit="1" customWidth="1"/>
    <col min="26" max="26" width="10.28515625" style="43" bestFit="1" customWidth="1"/>
    <col min="27" max="28" width="6.85546875" style="43" bestFit="1" customWidth="1"/>
    <col min="29" max="29" width="10.28515625" style="43" bestFit="1" customWidth="1"/>
    <col min="30" max="30" width="3.85546875" style="43" bestFit="1" customWidth="1"/>
    <col min="31" max="32" width="9.28515625" style="43" customWidth="1"/>
    <col min="33" max="16384" width="9.140625" style="43"/>
  </cols>
  <sheetData>
    <row r="1" spans="1:24" s="32" customFormat="1" ht="69" customHeight="1" x14ac:dyDescent="0.25">
      <c r="B1" s="33"/>
      <c r="C1" s="34"/>
      <c r="D1" s="34"/>
      <c r="E1" s="35"/>
      <c r="F1" s="36"/>
      <c r="G1" s="36"/>
      <c r="H1" s="36"/>
      <c r="I1" s="36"/>
      <c r="J1" s="37"/>
      <c r="K1" s="38"/>
      <c r="O1" s="175" t="s">
        <v>78</v>
      </c>
      <c r="P1" s="175"/>
      <c r="Q1" s="175"/>
      <c r="R1" s="175"/>
      <c r="S1" s="175"/>
      <c r="T1" s="175"/>
    </row>
    <row r="4" spans="1:24" ht="72.75" customHeight="1" x14ac:dyDescent="0.25">
      <c r="A4" s="39" t="s">
        <v>2</v>
      </c>
      <c r="B4" s="40" t="s">
        <v>81</v>
      </c>
      <c r="C4" s="39" t="s">
        <v>4</v>
      </c>
      <c r="D4" s="40" t="s">
        <v>82</v>
      </c>
      <c r="E4" s="40" t="s">
        <v>83</v>
      </c>
      <c r="F4" s="41" t="s">
        <v>84</v>
      </c>
      <c r="G4" s="41" t="s">
        <v>85</v>
      </c>
      <c r="H4" s="41" t="s">
        <v>86</v>
      </c>
      <c r="I4" s="41" t="s">
        <v>87</v>
      </c>
      <c r="J4" s="41"/>
      <c r="K4" s="41" t="s">
        <v>88</v>
      </c>
      <c r="L4" s="42"/>
      <c r="M4" s="42">
        <v>2019</v>
      </c>
      <c r="N4" s="42" t="s">
        <v>89</v>
      </c>
      <c r="O4" s="42" t="s">
        <v>87</v>
      </c>
      <c r="P4" s="42"/>
      <c r="Q4" s="42"/>
      <c r="R4" s="42"/>
      <c r="S4" s="42"/>
      <c r="T4" s="42"/>
    </row>
    <row r="5" spans="1:24" s="46" customFormat="1" ht="47.25" customHeight="1" outlineLevel="1" x14ac:dyDescent="0.25">
      <c r="A5" s="44">
        <v>1</v>
      </c>
      <c r="B5" s="41"/>
      <c r="C5" s="45" t="s">
        <v>5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4" s="46" customFormat="1" ht="47.25" customHeight="1" outlineLevel="2" x14ac:dyDescent="0.25">
      <c r="A6" s="44" t="s">
        <v>17</v>
      </c>
      <c r="B6" s="176" t="s">
        <v>90</v>
      </c>
      <c r="C6" s="47" t="s">
        <v>11</v>
      </c>
      <c r="D6" s="41"/>
      <c r="E6" s="41"/>
      <c r="F6" s="41"/>
      <c r="G6" s="41"/>
      <c r="H6" s="41"/>
      <c r="I6" s="41"/>
      <c r="J6" s="41"/>
      <c r="K6" s="41"/>
      <c r="L6" s="41"/>
      <c r="M6" s="48">
        <f>SUM(M7:M9)</f>
        <v>86079.1</v>
      </c>
      <c r="N6" s="49">
        <f>SUM(N7:N9)</f>
        <v>88508.1</v>
      </c>
      <c r="O6" s="49"/>
      <c r="P6" s="49">
        <f>SUM(P7:P9)</f>
        <v>88662.9</v>
      </c>
      <c r="Q6" s="41"/>
      <c r="R6" s="41"/>
      <c r="S6" s="41"/>
      <c r="T6" s="41"/>
    </row>
    <row r="7" spans="1:24" ht="47.25" customHeight="1" outlineLevel="3" x14ac:dyDescent="0.25">
      <c r="A7" s="50" t="s">
        <v>32</v>
      </c>
      <c r="B7" s="176"/>
      <c r="C7" s="51" t="s">
        <v>60</v>
      </c>
      <c r="D7" s="176" t="s">
        <v>91</v>
      </c>
      <c r="E7" s="52" t="s">
        <v>92</v>
      </c>
      <c r="F7" s="42" t="s">
        <v>93</v>
      </c>
      <c r="G7" s="53">
        <v>100</v>
      </c>
      <c r="H7" s="53">
        <v>100</v>
      </c>
      <c r="I7" s="53">
        <v>100</v>
      </c>
      <c r="J7" s="53"/>
      <c r="K7" s="53">
        <v>100</v>
      </c>
      <c r="L7" s="42"/>
      <c r="M7" s="54">
        <f>51852.4+1679.4</f>
        <v>53531.8</v>
      </c>
      <c r="N7" s="55">
        <f>53380.2+1739.2</f>
        <v>55119.399999999994</v>
      </c>
      <c r="O7" s="55"/>
      <c r="P7" s="56">
        <f>53368.7+1733.7</f>
        <v>55102.399999999994</v>
      </c>
      <c r="Q7" s="42"/>
      <c r="R7" s="42"/>
      <c r="S7" s="42"/>
      <c r="T7" s="42"/>
    </row>
    <row r="8" spans="1:24" ht="45" outlineLevel="3" x14ac:dyDescent="0.25">
      <c r="A8" s="50" t="s">
        <v>33</v>
      </c>
      <c r="B8" s="176"/>
      <c r="C8" s="51" t="s">
        <v>6</v>
      </c>
      <c r="D8" s="176"/>
      <c r="E8" s="52" t="s">
        <v>94</v>
      </c>
      <c r="F8" s="42" t="s">
        <v>93</v>
      </c>
      <c r="G8" s="53">
        <v>100</v>
      </c>
      <c r="H8" s="53">
        <v>100</v>
      </c>
      <c r="I8" s="53">
        <v>100</v>
      </c>
      <c r="J8" s="53"/>
      <c r="K8" s="53">
        <v>100</v>
      </c>
      <c r="L8" s="42"/>
      <c r="M8" s="54">
        <f>9998.9+64</f>
        <v>10062.9</v>
      </c>
      <c r="N8" s="55">
        <f>10462.3+64</f>
        <v>10526.3</v>
      </c>
      <c r="O8" s="55"/>
      <c r="P8" s="56">
        <f>10344.9+64</f>
        <v>10408.9</v>
      </c>
      <c r="Q8" s="42"/>
      <c r="R8" s="42"/>
      <c r="S8" s="42"/>
      <c r="T8" s="42"/>
    </row>
    <row r="9" spans="1:24" ht="45" outlineLevel="3" x14ac:dyDescent="0.25">
      <c r="A9" s="50" t="s">
        <v>34</v>
      </c>
      <c r="B9" s="176"/>
      <c r="C9" s="51" t="s">
        <v>62</v>
      </c>
      <c r="D9" s="176"/>
      <c r="E9" s="52" t="s">
        <v>95</v>
      </c>
      <c r="F9" s="42" t="s">
        <v>93</v>
      </c>
      <c r="G9" s="53">
        <v>100</v>
      </c>
      <c r="H9" s="53">
        <v>100</v>
      </c>
      <c r="I9" s="53">
        <v>100</v>
      </c>
      <c r="J9" s="53"/>
      <c r="K9" s="53">
        <v>100</v>
      </c>
      <c r="L9" s="42"/>
      <c r="M9" s="54">
        <f>22345.7+138.7</f>
        <v>22484.400000000001</v>
      </c>
      <c r="N9" s="55">
        <f>22723.7+138.7</f>
        <v>22862.400000000001</v>
      </c>
      <c r="O9" s="55"/>
      <c r="P9" s="56">
        <f>23012.9+138.7</f>
        <v>23151.600000000002</v>
      </c>
      <c r="Q9" s="42"/>
      <c r="R9" s="42"/>
      <c r="S9" s="42"/>
      <c r="T9" s="42"/>
    </row>
    <row r="10" spans="1:24" s="46" customFormat="1" ht="47.25" customHeight="1" outlineLevel="2" x14ac:dyDescent="0.25">
      <c r="A10" s="44" t="s">
        <v>18</v>
      </c>
      <c r="B10" s="176"/>
      <c r="C10" s="47" t="s">
        <v>12</v>
      </c>
      <c r="D10" s="41"/>
      <c r="E10" s="52"/>
      <c r="F10" s="41"/>
      <c r="G10" s="41"/>
      <c r="H10" s="41"/>
      <c r="I10" s="41"/>
      <c r="J10" s="41"/>
      <c r="K10" s="41"/>
      <c r="L10" s="41"/>
      <c r="M10" s="41">
        <f>SUM(M11:M14)</f>
        <v>45</v>
      </c>
      <c r="N10" s="41"/>
      <c r="O10" s="41"/>
      <c r="P10" s="41"/>
      <c r="Q10" s="41"/>
      <c r="R10" s="41"/>
      <c r="S10" s="41"/>
      <c r="T10" s="41"/>
    </row>
    <row r="11" spans="1:24" ht="47.25" customHeight="1" outlineLevel="3" x14ac:dyDescent="0.25">
      <c r="A11" s="50" t="s">
        <v>35</v>
      </c>
      <c r="B11" s="176"/>
      <c r="C11" s="51" t="s">
        <v>60</v>
      </c>
      <c r="D11" s="176" t="s">
        <v>96</v>
      </c>
      <c r="E11" s="176" t="s">
        <v>97</v>
      </c>
      <c r="F11" s="177" t="s">
        <v>93</v>
      </c>
      <c r="G11" s="177">
        <f>(M11+M12+M13+M14)/M10*100</f>
        <v>100</v>
      </c>
      <c r="H11" s="178">
        <v>100</v>
      </c>
      <c r="I11" s="178">
        <v>100</v>
      </c>
      <c r="J11" s="57"/>
      <c r="K11" s="178">
        <v>100</v>
      </c>
      <c r="L11" s="42"/>
      <c r="M11" s="42">
        <v>18</v>
      </c>
      <c r="N11" s="42"/>
      <c r="O11" s="42"/>
      <c r="P11" s="42"/>
      <c r="Q11" s="42"/>
      <c r="R11" s="42"/>
      <c r="S11" s="42"/>
      <c r="T11" s="42"/>
    </row>
    <row r="12" spans="1:24" ht="47.25" customHeight="1" outlineLevel="3" x14ac:dyDescent="0.25">
      <c r="A12" s="50" t="s">
        <v>36</v>
      </c>
      <c r="B12" s="176"/>
      <c r="C12" s="51" t="s">
        <v>6</v>
      </c>
      <c r="D12" s="176"/>
      <c r="E12" s="176"/>
      <c r="F12" s="177"/>
      <c r="G12" s="177"/>
      <c r="H12" s="179"/>
      <c r="I12" s="179"/>
      <c r="J12" s="58"/>
      <c r="K12" s="179"/>
      <c r="L12" s="42"/>
      <c r="M12" s="42">
        <v>5</v>
      </c>
      <c r="N12" s="42"/>
      <c r="O12" s="42"/>
      <c r="P12" s="42"/>
      <c r="Q12" s="42"/>
      <c r="R12" s="42"/>
      <c r="S12" s="42"/>
      <c r="T12" s="42"/>
    </row>
    <row r="13" spans="1:24" ht="47.25" customHeight="1" outlineLevel="3" x14ac:dyDescent="0.25">
      <c r="A13" s="50" t="s">
        <v>37</v>
      </c>
      <c r="B13" s="176"/>
      <c r="C13" s="51" t="s">
        <v>62</v>
      </c>
      <c r="D13" s="176"/>
      <c r="E13" s="176"/>
      <c r="F13" s="177"/>
      <c r="G13" s="177"/>
      <c r="H13" s="179"/>
      <c r="I13" s="179"/>
      <c r="J13" s="58"/>
      <c r="K13" s="179"/>
      <c r="L13" s="42"/>
      <c r="M13" s="42">
        <v>9</v>
      </c>
      <c r="N13" s="42"/>
      <c r="O13" s="42"/>
      <c r="P13" s="42"/>
      <c r="Q13" s="42"/>
      <c r="R13" s="42"/>
      <c r="S13" s="42"/>
      <c r="T13" s="42"/>
    </row>
    <row r="14" spans="1:24" ht="47.25" customHeight="1" outlineLevel="3" x14ac:dyDescent="0.25">
      <c r="A14" s="50" t="s">
        <v>38</v>
      </c>
      <c r="B14" s="176"/>
      <c r="C14" s="51" t="s">
        <v>61</v>
      </c>
      <c r="D14" s="176"/>
      <c r="E14" s="176"/>
      <c r="F14" s="177"/>
      <c r="G14" s="177"/>
      <c r="H14" s="180"/>
      <c r="I14" s="180"/>
      <c r="J14" s="59"/>
      <c r="K14" s="180"/>
      <c r="L14" s="42"/>
      <c r="M14" s="42">
        <v>13</v>
      </c>
      <c r="N14" s="42"/>
      <c r="O14" s="42"/>
      <c r="P14" s="42"/>
      <c r="Q14" s="42"/>
      <c r="R14" s="42"/>
      <c r="S14" s="42"/>
      <c r="T14" s="42"/>
    </row>
    <row r="15" spans="1:24" s="46" customFormat="1" ht="141" customHeight="1" outlineLevel="2" x14ac:dyDescent="0.25">
      <c r="A15" s="44" t="s">
        <v>19</v>
      </c>
      <c r="B15" s="176"/>
      <c r="C15" s="47" t="s">
        <v>98</v>
      </c>
      <c r="D15" s="41"/>
      <c r="E15" s="41"/>
      <c r="F15" s="41"/>
      <c r="G15" s="41"/>
      <c r="H15" s="41"/>
      <c r="I15" s="41"/>
      <c r="J15" s="41"/>
      <c r="K15" s="41"/>
      <c r="L15" s="41"/>
      <c r="M15" s="41">
        <f>SUM(M16:M19)</f>
        <v>15</v>
      </c>
      <c r="N15" s="41">
        <f>SUM(N16:N19)</f>
        <v>17</v>
      </c>
      <c r="O15" s="41">
        <f>SUM(O16:O19)</f>
        <v>15</v>
      </c>
      <c r="P15" s="41">
        <f>SUM(P16:P19)</f>
        <v>17</v>
      </c>
      <c r="Q15" s="41"/>
      <c r="R15" s="41"/>
      <c r="S15" s="41"/>
      <c r="T15" s="41"/>
    </row>
    <row r="16" spans="1:24" ht="22.5" customHeight="1" outlineLevel="3" x14ac:dyDescent="0.25">
      <c r="A16" s="50" t="s">
        <v>39</v>
      </c>
      <c r="B16" s="176"/>
      <c r="C16" s="51" t="s">
        <v>60</v>
      </c>
      <c r="D16" s="181" t="s">
        <v>99</v>
      </c>
      <c r="E16" s="176" t="s">
        <v>100</v>
      </c>
      <c r="F16" s="176"/>
      <c r="G16" s="184">
        <f>M15/50*100</f>
        <v>30</v>
      </c>
      <c r="H16" s="184">
        <f>N15/43*100</f>
        <v>39.534883720930232</v>
      </c>
      <c r="I16" s="184">
        <f>O15/43*100</f>
        <v>34.883720930232556</v>
      </c>
      <c r="J16" s="60"/>
      <c r="K16" s="184">
        <f>P15/43*100</f>
        <v>39.534883720930232</v>
      </c>
      <c r="M16" s="42">
        <v>9</v>
      </c>
      <c r="N16" s="42">
        <v>6</v>
      </c>
      <c r="O16" s="42">
        <v>9</v>
      </c>
      <c r="P16" s="42">
        <v>7</v>
      </c>
      <c r="Q16" s="42"/>
      <c r="R16" s="42"/>
      <c r="S16" s="42"/>
      <c r="T16" s="42"/>
      <c r="U16" s="176" t="s">
        <v>101</v>
      </c>
      <c r="V16" s="176"/>
      <c r="W16" s="176"/>
      <c r="X16" s="176"/>
    </row>
    <row r="17" spans="1:25" ht="27" customHeight="1" outlineLevel="3" x14ac:dyDescent="0.25">
      <c r="A17" s="50" t="s">
        <v>40</v>
      </c>
      <c r="B17" s="176"/>
      <c r="C17" s="51" t="s">
        <v>6</v>
      </c>
      <c r="D17" s="182"/>
      <c r="E17" s="176"/>
      <c r="F17" s="177"/>
      <c r="G17" s="185"/>
      <c r="H17" s="185"/>
      <c r="I17" s="185"/>
      <c r="J17" s="61"/>
      <c r="K17" s="185"/>
      <c r="M17" s="42">
        <v>1</v>
      </c>
      <c r="N17" s="42">
        <v>3</v>
      </c>
      <c r="O17" s="42">
        <v>1</v>
      </c>
      <c r="P17" s="42">
        <v>3</v>
      </c>
      <c r="Q17" s="42"/>
      <c r="R17" s="42"/>
      <c r="S17" s="42"/>
      <c r="T17" s="42"/>
      <c r="U17" s="176"/>
      <c r="V17" s="176"/>
      <c r="W17" s="176"/>
      <c r="X17" s="176"/>
    </row>
    <row r="18" spans="1:25" ht="40.5" customHeight="1" outlineLevel="3" x14ac:dyDescent="0.25">
      <c r="A18" s="50" t="s">
        <v>41</v>
      </c>
      <c r="B18" s="176"/>
      <c r="C18" s="51" t="s">
        <v>62</v>
      </c>
      <c r="D18" s="182"/>
      <c r="E18" s="176"/>
      <c r="F18" s="177"/>
      <c r="G18" s="185"/>
      <c r="H18" s="185"/>
      <c r="I18" s="185"/>
      <c r="J18" s="61"/>
      <c r="K18" s="185"/>
      <c r="M18" s="42">
        <v>3</v>
      </c>
      <c r="N18" s="42">
        <v>0</v>
      </c>
      <c r="O18" s="42">
        <v>2</v>
      </c>
      <c r="P18" s="42">
        <v>0</v>
      </c>
      <c r="Q18" s="42"/>
      <c r="R18" s="42"/>
      <c r="S18" s="42"/>
      <c r="T18" s="42"/>
      <c r="U18" s="176"/>
      <c r="V18" s="176"/>
      <c r="W18" s="176"/>
      <c r="X18" s="176"/>
    </row>
    <row r="19" spans="1:25" ht="27.75" customHeight="1" outlineLevel="3" x14ac:dyDescent="0.25">
      <c r="A19" s="50" t="s">
        <v>42</v>
      </c>
      <c r="B19" s="176"/>
      <c r="C19" s="62" t="s">
        <v>61</v>
      </c>
      <c r="D19" s="182"/>
      <c r="E19" s="176"/>
      <c r="F19" s="177"/>
      <c r="G19" s="186"/>
      <c r="H19" s="186"/>
      <c r="I19" s="186"/>
      <c r="J19" s="63"/>
      <c r="K19" s="186"/>
      <c r="M19" s="42">
        <v>2</v>
      </c>
      <c r="N19" s="42">
        <v>8</v>
      </c>
      <c r="O19" s="42">
        <v>3</v>
      </c>
      <c r="P19" s="42">
        <v>7</v>
      </c>
      <c r="Q19" s="42"/>
      <c r="R19" s="42"/>
      <c r="S19" s="42"/>
      <c r="T19" s="42"/>
      <c r="U19" s="176"/>
      <c r="V19" s="176"/>
      <c r="W19" s="176"/>
      <c r="X19" s="176"/>
    </row>
    <row r="20" spans="1:25" ht="147.75" customHeight="1" outlineLevel="3" x14ac:dyDescent="0.25">
      <c r="A20" s="50"/>
      <c r="B20" s="176"/>
      <c r="C20" s="64"/>
      <c r="D20" s="183"/>
      <c r="E20" s="65" t="s">
        <v>102</v>
      </c>
      <c r="F20" s="50"/>
      <c r="G20" s="53">
        <f>M20/18*100</f>
        <v>5.5555555555555554</v>
      </c>
      <c r="H20" s="53">
        <f>N20/18*100</f>
        <v>5.5555555555555554</v>
      </c>
      <c r="I20" s="53"/>
      <c r="J20" s="53"/>
      <c r="K20" s="53">
        <f>P20/18*100</f>
        <v>27.777777777777779</v>
      </c>
      <c r="M20" s="42">
        <v>1</v>
      </c>
      <c r="N20" s="42">
        <v>1</v>
      </c>
      <c r="O20" s="42"/>
      <c r="P20" s="42">
        <f>4+1</f>
        <v>5</v>
      </c>
      <c r="Q20" s="42"/>
      <c r="R20" s="42"/>
      <c r="S20" s="42"/>
      <c r="T20" s="42"/>
      <c r="U20" s="187" t="s">
        <v>103</v>
      </c>
      <c r="V20" s="188"/>
      <c r="W20" s="188"/>
      <c r="X20" s="188"/>
    </row>
    <row r="21" spans="1:25" ht="22.5" customHeight="1" outlineLevel="3" x14ac:dyDescent="0.25">
      <c r="A21" s="50" t="s">
        <v>39</v>
      </c>
      <c r="B21" s="176"/>
      <c r="C21" s="51" t="s">
        <v>60</v>
      </c>
      <c r="D21" s="66"/>
      <c r="E21" s="176" t="s">
        <v>100</v>
      </c>
      <c r="F21" s="176"/>
      <c r="G21" s="184">
        <f>M20/50*100</f>
        <v>2</v>
      </c>
      <c r="H21" s="184">
        <f>N20/43*100</f>
        <v>2.3255813953488373</v>
      </c>
      <c r="I21" s="60"/>
      <c r="J21" s="60"/>
      <c r="K21" s="184">
        <f>P20/43*100</f>
        <v>11.627906976744185</v>
      </c>
      <c r="M21" s="42">
        <v>9</v>
      </c>
      <c r="N21" s="42">
        <v>6</v>
      </c>
      <c r="O21" s="42"/>
      <c r="P21" s="42">
        <v>6</v>
      </c>
      <c r="Q21" s="42"/>
      <c r="R21" s="42"/>
      <c r="S21" s="42"/>
      <c r="T21" s="42"/>
      <c r="U21" s="176" t="s">
        <v>101</v>
      </c>
      <c r="V21" s="176"/>
      <c r="W21" s="176"/>
      <c r="X21" s="176"/>
    </row>
    <row r="22" spans="1:25" ht="27" customHeight="1" outlineLevel="3" x14ac:dyDescent="0.25">
      <c r="A22" s="50" t="s">
        <v>40</v>
      </c>
      <c r="B22" s="176"/>
      <c r="C22" s="51" t="s">
        <v>6</v>
      </c>
      <c r="D22" s="66"/>
      <c r="E22" s="176"/>
      <c r="F22" s="177"/>
      <c r="G22" s="185"/>
      <c r="H22" s="185"/>
      <c r="I22" s="61"/>
      <c r="J22" s="61"/>
      <c r="K22" s="185"/>
      <c r="M22" s="42">
        <v>1</v>
      </c>
      <c r="N22" s="42">
        <v>3</v>
      </c>
      <c r="O22" s="42"/>
      <c r="P22" s="42">
        <v>2</v>
      </c>
      <c r="Q22" s="42"/>
      <c r="R22" s="42"/>
      <c r="S22" s="42"/>
      <c r="T22" s="42"/>
      <c r="U22" s="176"/>
      <c r="V22" s="176"/>
      <c r="W22" s="176"/>
      <c r="X22" s="176"/>
    </row>
    <row r="23" spans="1:25" ht="40.5" customHeight="1" outlineLevel="3" x14ac:dyDescent="0.25">
      <c r="A23" s="50" t="s">
        <v>41</v>
      </c>
      <c r="B23" s="176"/>
      <c r="C23" s="51" t="s">
        <v>62</v>
      </c>
      <c r="D23" s="66"/>
      <c r="E23" s="176"/>
      <c r="F23" s="177"/>
      <c r="G23" s="185"/>
      <c r="H23" s="185"/>
      <c r="I23" s="61"/>
      <c r="J23" s="61"/>
      <c r="K23" s="185"/>
      <c r="M23" s="42">
        <v>0</v>
      </c>
      <c r="N23" s="42">
        <v>0</v>
      </c>
      <c r="O23" s="42"/>
      <c r="P23" s="42">
        <v>0</v>
      </c>
      <c r="Q23" s="42"/>
      <c r="R23" s="42"/>
      <c r="S23" s="42"/>
      <c r="T23" s="42"/>
      <c r="U23" s="176"/>
      <c r="V23" s="176"/>
      <c r="W23" s="176"/>
      <c r="X23" s="176"/>
    </row>
    <row r="24" spans="1:25" ht="27.75" customHeight="1" outlineLevel="3" x14ac:dyDescent="0.25">
      <c r="A24" s="50" t="s">
        <v>42</v>
      </c>
      <c r="B24" s="176"/>
      <c r="C24" s="62" t="s">
        <v>61</v>
      </c>
      <c r="D24" s="66"/>
      <c r="E24" s="176"/>
      <c r="F24" s="177"/>
      <c r="G24" s="186"/>
      <c r="H24" s="186"/>
      <c r="I24" s="63"/>
      <c r="J24" s="63"/>
      <c r="K24" s="186"/>
      <c r="M24" s="42">
        <v>2</v>
      </c>
      <c r="N24" s="42">
        <v>8</v>
      </c>
      <c r="O24" s="42"/>
      <c r="P24" s="42">
        <v>2</v>
      </c>
      <c r="Q24" s="42"/>
      <c r="R24" s="42"/>
      <c r="S24" s="42"/>
      <c r="T24" s="42"/>
      <c r="U24" s="176"/>
      <c r="V24" s="176"/>
      <c r="W24" s="176"/>
      <c r="X24" s="176"/>
    </row>
    <row r="25" spans="1:25" s="67" customFormat="1" ht="47.25" customHeight="1" outlineLevel="2" x14ac:dyDescent="0.25">
      <c r="A25" s="44" t="s">
        <v>53</v>
      </c>
      <c r="B25" s="176"/>
      <c r="C25" s="47" t="s">
        <v>104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5" ht="78.75" customHeight="1" outlineLevel="3" x14ac:dyDescent="0.25">
      <c r="A26" s="50" t="s">
        <v>55</v>
      </c>
      <c r="B26" s="176"/>
      <c r="C26" s="68" t="s">
        <v>59</v>
      </c>
      <c r="D26" s="176" t="s">
        <v>105</v>
      </c>
      <c r="E26" s="195" t="s">
        <v>106</v>
      </c>
      <c r="F26" s="177" t="s">
        <v>93</v>
      </c>
      <c r="G26" s="177">
        <v>100</v>
      </c>
      <c r="H26" s="178">
        <v>100</v>
      </c>
      <c r="I26" s="57"/>
      <c r="J26" s="57"/>
      <c r="K26" s="178">
        <v>100</v>
      </c>
      <c r="L26" s="177"/>
      <c r="M26" s="177">
        <v>100</v>
      </c>
      <c r="N26" s="42"/>
      <c r="O26" s="42"/>
      <c r="P26" s="42"/>
      <c r="Q26" s="42"/>
      <c r="R26" s="42"/>
      <c r="S26" s="42"/>
      <c r="T26" s="42"/>
    </row>
    <row r="27" spans="1:25" ht="45" outlineLevel="3" x14ac:dyDescent="0.25">
      <c r="A27" s="50" t="s">
        <v>56</v>
      </c>
      <c r="B27" s="176"/>
      <c r="C27" s="51" t="s">
        <v>54</v>
      </c>
      <c r="D27" s="176"/>
      <c r="E27" s="195"/>
      <c r="F27" s="177"/>
      <c r="G27" s="177"/>
      <c r="H27" s="180"/>
      <c r="I27" s="59"/>
      <c r="J27" s="59"/>
      <c r="K27" s="180"/>
      <c r="L27" s="177"/>
      <c r="M27" s="177"/>
      <c r="N27" s="42"/>
      <c r="O27" s="42"/>
      <c r="P27" s="42"/>
      <c r="Q27" s="42"/>
      <c r="R27" s="42"/>
      <c r="S27" s="42"/>
      <c r="T27" s="42"/>
    </row>
    <row r="28" spans="1:25" ht="75" outlineLevel="3" x14ac:dyDescent="0.25">
      <c r="A28" s="50" t="s">
        <v>57</v>
      </c>
      <c r="B28" s="176"/>
      <c r="C28" s="51" t="s">
        <v>58</v>
      </c>
      <c r="D28" s="52" t="s">
        <v>107</v>
      </c>
      <c r="E28" s="52" t="s">
        <v>108</v>
      </c>
      <c r="F28" s="42" t="s">
        <v>109</v>
      </c>
      <c r="G28" s="42">
        <v>11</v>
      </c>
      <c r="H28" s="42">
        <v>12</v>
      </c>
      <c r="I28" s="42"/>
      <c r="J28" s="42"/>
      <c r="K28" s="42">
        <v>13</v>
      </c>
      <c r="L28" s="42"/>
      <c r="M28" s="42"/>
      <c r="N28" s="42"/>
      <c r="O28" s="42"/>
      <c r="P28" s="42"/>
      <c r="Q28" s="42"/>
      <c r="R28" s="42"/>
      <c r="S28" s="42"/>
      <c r="T28" s="42"/>
      <c r="U28" s="191" t="s">
        <v>110</v>
      </c>
      <c r="V28" s="192"/>
      <c r="W28" s="192"/>
      <c r="X28" s="192"/>
    </row>
    <row r="29" spans="1:25" s="46" customFormat="1" ht="47.25" customHeight="1" outlineLevel="1" x14ac:dyDescent="0.25">
      <c r="A29" s="69">
        <v>2</v>
      </c>
      <c r="B29" s="181" t="s">
        <v>111</v>
      </c>
      <c r="C29" s="70" t="s">
        <v>31</v>
      </c>
      <c r="D29" s="181" t="s">
        <v>112</v>
      </c>
      <c r="E29" s="65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5" s="71" customFormat="1" ht="30.75" thickBot="1" x14ac:dyDescent="0.3">
      <c r="B30" s="182"/>
      <c r="C30" s="72" t="s">
        <v>168</v>
      </c>
      <c r="D30" s="182"/>
      <c r="E30" s="73">
        <v>0</v>
      </c>
      <c r="F30" s="73">
        <v>3</v>
      </c>
      <c r="G30" s="73">
        <v>0</v>
      </c>
      <c r="H30" s="73">
        <v>3</v>
      </c>
      <c r="I30" s="73">
        <v>0</v>
      </c>
      <c r="J30" s="73">
        <v>0</v>
      </c>
      <c r="K30" s="74">
        <v>0</v>
      </c>
      <c r="L30" s="75"/>
      <c r="M30" s="75"/>
      <c r="N30" s="75"/>
      <c r="O30" s="75"/>
      <c r="P30" s="75"/>
      <c r="Q30" s="75"/>
      <c r="R30" s="75"/>
      <c r="S30" s="75"/>
      <c r="T30" s="75"/>
    </row>
    <row r="31" spans="1:25" s="71" customFormat="1" ht="15.75" thickBot="1" x14ac:dyDescent="0.3">
      <c r="B31" s="182"/>
      <c r="C31" s="72" t="s">
        <v>169</v>
      </c>
      <c r="D31" s="182"/>
      <c r="E31" s="73">
        <v>0</v>
      </c>
      <c r="F31" s="73">
        <v>4</v>
      </c>
      <c r="G31" s="73">
        <v>0</v>
      </c>
      <c r="H31" s="73">
        <v>4</v>
      </c>
      <c r="I31" s="73">
        <v>0</v>
      </c>
      <c r="J31" s="73">
        <v>0</v>
      </c>
      <c r="K31" s="74">
        <v>4</v>
      </c>
      <c r="L31" s="75"/>
      <c r="M31" s="75"/>
      <c r="N31" s="75"/>
      <c r="O31" s="75"/>
      <c r="P31" s="75"/>
      <c r="Q31" s="75"/>
      <c r="R31" s="75"/>
      <c r="S31" s="75"/>
      <c r="T31" s="75"/>
      <c r="U31" s="193" t="s">
        <v>177</v>
      </c>
      <c r="V31" s="194"/>
      <c r="W31" s="194"/>
      <c r="X31" s="194"/>
    </row>
    <row r="32" spans="1:25" s="71" customFormat="1" ht="60.75" thickBot="1" x14ac:dyDescent="0.3">
      <c r="B32" s="182"/>
      <c r="C32" s="72" t="s">
        <v>170</v>
      </c>
      <c r="D32" s="182"/>
      <c r="E32" s="73">
        <v>0</v>
      </c>
      <c r="F32" s="73">
        <v>1</v>
      </c>
      <c r="G32" s="73">
        <v>0</v>
      </c>
      <c r="H32" s="73">
        <v>1</v>
      </c>
      <c r="I32" s="73">
        <v>0</v>
      </c>
      <c r="J32" s="73">
        <v>0</v>
      </c>
      <c r="K32" s="74">
        <v>4</v>
      </c>
      <c r="L32" s="75"/>
      <c r="M32" s="75"/>
      <c r="N32" s="75"/>
      <c r="O32" s="75"/>
      <c r="P32" s="75"/>
      <c r="Q32" s="75"/>
      <c r="R32" s="75"/>
      <c r="S32" s="75"/>
      <c r="T32" s="75"/>
      <c r="U32" s="193" t="s">
        <v>175</v>
      </c>
      <c r="V32" s="194"/>
      <c r="W32" s="194"/>
      <c r="X32" s="194"/>
      <c r="Y32" s="71" t="s">
        <v>176</v>
      </c>
    </row>
    <row r="33" spans="1:27" ht="45" outlineLevel="3" x14ac:dyDescent="0.25">
      <c r="A33" s="50" t="s">
        <v>43</v>
      </c>
      <c r="B33" s="182"/>
      <c r="C33" s="51" t="s">
        <v>113</v>
      </c>
      <c r="D33" s="182"/>
      <c r="E33" s="76" t="s">
        <v>114</v>
      </c>
      <c r="F33" s="42" t="s">
        <v>115</v>
      </c>
      <c r="G33" s="42">
        <v>1</v>
      </c>
      <c r="H33" s="42">
        <v>0</v>
      </c>
      <c r="I33" s="42"/>
      <c r="J33" s="42"/>
      <c r="K33" s="42">
        <v>0</v>
      </c>
      <c r="L33" s="42"/>
      <c r="M33" s="42"/>
      <c r="N33" s="42"/>
      <c r="O33" s="42"/>
      <c r="P33" s="42"/>
      <c r="Q33" s="42"/>
      <c r="R33" s="42"/>
      <c r="S33" s="42"/>
      <c r="T33" s="42"/>
      <c r="U33" s="191" t="s">
        <v>116</v>
      </c>
      <c r="V33" s="192"/>
      <c r="W33" s="192"/>
      <c r="X33" s="192"/>
    </row>
    <row r="34" spans="1:27" ht="60" outlineLevel="3" x14ac:dyDescent="0.25">
      <c r="A34" s="50" t="s">
        <v>44</v>
      </c>
      <c r="B34" s="182"/>
      <c r="C34" s="51" t="s">
        <v>16</v>
      </c>
      <c r="D34" s="182"/>
      <c r="E34" s="76" t="s">
        <v>117</v>
      </c>
      <c r="F34" s="42" t="s">
        <v>118</v>
      </c>
      <c r="G34" s="42">
        <v>10</v>
      </c>
      <c r="H34" s="42">
        <v>10</v>
      </c>
      <c r="I34" s="42"/>
      <c r="J34" s="42"/>
      <c r="K34" s="42">
        <v>10</v>
      </c>
      <c r="L34" s="42"/>
      <c r="M34" s="42"/>
      <c r="N34" s="42"/>
      <c r="O34" s="42"/>
      <c r="P34" s="42"/>
      <c r="Q34" s="42"/>
      <c r="R34" s="42"/>
      <c r="S34" s="42"/>
      <c r="T34" s="42"/>
    </row>
    <row r="35" spans="1:27" ht="175.5" customHeight="1" outlineLevel="3" x14ac:dyDescent="0.25">
      <c r="A35" s="50" t="s">
        <v>119</v>
      </c>
      <c r="B35" s="182"/>
      <c r="C35" s="51" t="s">
        <v>120</v>
      </c>
      <c r="D35" s="182"/>
      <c r="E35" s="181" t="s">
        <v>121</v>
      </c>
      <c r="F35" s="178" t="s">
        <v>122</v>
      </c>
      <c r="G35" s="178">
        <v>6</v>
      </c>
      <c r="H35" s="178">
        <v>1</v>
      </c>
      <c r="I35" s="57"/>
      <c r="J35" s="57"/>
      <c r="K35" s="178">
        <v>7</v>
      </c>
      <c r="L35" s="42"/>
      <c r="M35" s="42">
        <v>1</v>
      </c>
      <c r="N35" s="42"/>
      <c r="O35" s="42"/>
      <c r="P35" s="42"/>
      <c r="Q35" s="42"/>
      <c r="R35" s="42"/>
      <c r="S35" s="42"/>
      <c r="T35" s="42"/>
      <c r="U35" s="189" t="s">
        <v>123</v>
      </c>
      <c r="V35" s="190"/>
      <c r="W35" s="190"/>
      <c r="X35" s="190"/>
      <c r="Y35" s="190" t="s">
        <v>180</v>
      </c>
      <c r="Z35" s="190"/>
      <c r="AA35" s="190"/>
    </row>
    <row r="36" spans="1:27" ht="60" outlineLevel="3" x14ac:dyDescent="0.25">
      <c r="A36" s="50"/>
      <c r="B36" s="183"/>
      <c r="C36" s="51" t="s">
        <v>124</v>
      </c>
      <c r="D36" s="183"/>
      <c r="E36" s="183"/>
      <c r="F36" s="180"/>
      <c r="G36" s="180"/>
      <c r="H36" s="180"/>
      <c r="I36" s="59"/>
      <c r="J36" s="59"/>
      <c r="K36" s="180"/>
      <c r="L36" s="42"/>
      <c r="M36" s="42"/>
      <c r="N36" s="42"/>
      <c r="O36" s="42"/>
      <c r="P36" s="42"/>
      <c r="Q36" s="42"/>
      <c r="R36" s="42"/>
      <c r="S36" s="42"/>
      <c r="T36" s="42"/>
    </row>
    <row r="37" spans="1:27" s="46" customFormat="1" ht="76.5" customHeight="1" outlineLevel="1" x14ac:dyDescent="0.25">
      <c r="A37" s="44">
        <v>3</v>
      </c>
      <c r="B37" s="176" t="s">
        <v>125</v>
      </c>
      <c r="C37" s="77" t="s">
        <v>13</v>
      </c>
      <c r="D37" s="52"/>
      <c r="E37" s="65"/>
      <c r="F37" s="41"/>
      <c r="G37" s="41"/>
      <c r="H37" s="41"/>
      <c r="I37" s="41"/>
      <c r="J37" s="41"/>
      <c r="K37" s="41"/>
      <c r="L37" s="41"/>
      <c r="M37" s="48">
        <v>65992.3</v>
      </c>
      <c r="N37" s="41">
        <v>61824</v>
      </c>
      <c r="O37" s="41"/>
      <c r="P37" s="41">
        <v>62856.6</v>
      </c>
      <c r="Q37" s="41"/>
      <c r="R37" s="41"/>
      <c r="S37" s="41"/>
      <c r="T37" s="41"/>
    </row>
    <row r="38" spans="1:27" ht="90" customHeight="1" outlineLevel="2" x14ac:dyDescent="0.25">
      <c r="A38" s="50" t="s">
        <v>45</v>
      </c>
      <c r="B38" s="176"/>
      <c r="C38" s="14" t="s">
        <v>7</v>
      </c>
      <c r="D38" s="52" t="s">
        <v>126</v>
      </c>
      <c r="E38" s="78" t="s">
        <v>127</v>
      </c>
      <c r="F38" s="42" t="s">
        <v>93</v>
      </c>
      <c r="G38" s="53">
        <v>100</v>
      </c>
      <c r="H38" s="53">
        <v>100</v>
      </c>
      <c r="I38" s="53"/>
      <c r="J38" s="53"/>
      <c r="K38" s="53">
        <v>100</v>
      </c>
      <c r="L38" s="42"/>
      <c r="M38" s="54">
        <f>60459.9+1762.7</f>
        <v>62222.6</v>
      </c>
      <c r="N38" s="42">
        <v>60189</v>
      </c>
      <c r="O38" s="42"/>
      <c r="P38" s="42">
        <v>61107.4</v>
      </c>
      <c r="Q38" s="42"/>
      <c r="R38" s="42"/>
      <c r="S38" s="42"/>
      <c r="T38" s="42"/>
    </row>
    <row r="39" spans="1:27" ht="90" customHeight="1" outlineLevel="2" x14ac:dyDescent="0.25">
      <c r="A39" s="50" t="s">
        <v>46</v>
      </c>
      <c r="B39" s="176"/>
      <c r="C39" s="14" t="s">
        <v>8</v>
      </c>
      <c r="D39" s="52" t="s">
        <v>128</v>
      </c>
      <c r="E39" s="78" t="s">
        <v>129</v>
      </c>
      <c r="F39" s="42" t="s">
        <v>130</v>
      </c>
      <c r="G39" s="42">
        <v>71</v>
      </c>
      <c r="H39" s="42">
        <v>71</v>
      </c>
      <c r="I39" s="42"/>
      <c r="J39" s="42"/>
      <c r="K39" s="42">
        <v>71</v>
      </c>
      <c r="L39" s="42"/>
      <c r="M39" s="54">
        <v>2125.1999999999998</v>
      </c>
      <c r="N39" s="42"/>
      <c r="O39" s="42"/>
      <c r="P39" s="42"/>
      <c r="Q39" s="42"/>
      <c r="R39" s="42"/>
      <c r="S39" s="42"/>
      <c r="T39" s="42"/>
    </row>
    <row r="40" spans="1:27" s="46" customFormat="1" ht="61.5" customHeight="1" outlineLevel="1" x14ac:dyDescent="0.25">
      <c r="A40" s="44">
        <v>4</v>
      </c>
      <c r="B40" s="176" t="s">
        <v>131</v>
      </c>
      <c r="C40" s="77" t="s">
        <v>14</v>
      </c>
      <c r="D40" s="41"/>
      <c r="E40" s="39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7" ht="96.75" customHeight="1" outlineLevel="2" x14ac:dyDescent="0.25">
      <c r="A41" s="50" t="s">
        <v>47</v>
      </c>
      <c r="B41" s="176"/>
      <c r="C41" s="196" t="s">
        <v>9</v>
      </c>
      <c r="D41" s="197" t="s">
        <v>132</v>
      </c>
      <c r="E41" s="78" t="s">
        <v>133</v>
      </c>
      <c r="F41" s="42" t="s">
        <v>134</v>
      </c>
      <c r="G41" s="42">
        <v>180</v>
      </c>
      <c r="H41" s="42">
        <v>180</v>
      </c>
      <c r="I41" s="42"/>
      <c r="J41" s="42"/>
      <c r="K41" s="42">
        <v>180</v>
      </c>
      <c r="L41" s="42"/>
      <c r="M41" s="42"/>
      <c r="N41" s="42"/>
      <c r="O41" s="42"/>
      <c r="P41" s="42"/>
      <c r="Q41" s="42"/>
      <c r="R41" s="42"/>
      <c r="S41" s="42"/>
      <c r="T41" s="42"/>
    </row>
    <row r="42" spans="1:27" ht="96.75" customHeight="1" outlineLevel="2" x14ac:dyDescent="0.25">
      <c r="A42" s="50"/>
      <c r="B42" s="176"/>
      <c r="C42" s="196"/>
      <c r="D42" s="197"/>
      <c r="E42" s="78" t="s">
        <v>135</v>
      </c>
      <c r="F42" s="42" t="s">
        <v>134</v>
      </c>
      <c r="G42" s="42">
        <v>45</v>
      </c>
      <c r="H42" s="42">
        <v>45</v>
      </c>
      <c r="I42" s="42"/>
      <c r="J42" s="42"/>
      <c r="K42" s="42">
        <v>45</v>
      </c>
      <c r="L42" s="42"/>
      <c r="M42" s="42"/>
      <c r="N42" s="42"/>
      <c r="O42" s="42"/>
      <c r="P42" s="42"/>
      <c r="Q42" s="42"/>
      <c r="R42" s="42"/>
      <c r="S42" s="42"/>
      <c r="T42" s="42"/>
    </row>
    <row r="43" spans="1:27" ht="66" customHeight="1" outlineLevel="2" x14ac:dyDescent="0.25">
      <c r="A43" s="50" t="s">
        <v>48</v>
      </c>
      <c r="B43" s="176"/>
      <c r="C43" s="14" t="s">
        <v>10</v>
      </c>
      <c r="D43" s="198" t="s">
        <v>136</v>
      </c>
      <c r="E43" s="78" t="s">
        <v>137</v>
      </c>
      <c r="F43" s="42" t="s">
        <v>134</v>
      </c>
      <c r="G43" s="42">
        <v>26</v>
      </c>
      <c r="H43" s="42">
        <v>26</v>
      </c>
      <c r="I43" s="42"/>
      <c r="J43" s="42"/>
      <c r="K43" s="42">
        <v>26</v>
      </c>
      <c r="L43" s="42"/>
      <c r="M43" s="42"/>
      <c r="N43" s="42"/>
      <c r="O43" s="42"/>
      <c r="P43" s="42"/>
      <c r="Q43" s="42"/>
      <c r="R43" s="42"/>
      <c r="S43" s="42"/>
      <c r="T43" s="42"/>
    </row>
    <row r="44" spans="1:27" ht="117.75" customHeight="1" outlineLevel="2" x14ac:dyDescent="0.25">
      <c r="A44" s="50" t="s">
        <v>49</v>
      </c>
      <c r="B44" s="176"/>
      <c r="C44" s="196" t="s">
        <v>68</v>
      </c>
      <c r="D44" s="198"/>
      <c r="E44" s="79" t="s">
        <v>138</v>
      </c>
      <c r="F44" s="42" t="s">
        <v>134</v>
      </c>
      <c r="G44" s="42">
        <v>100</v>
      </c>
      <c r="H44" s="42">
        <v>100</v>
      </c>
      <c r="I44" s="42"/>
      <c r="J44" s="42"/>
      <c r="K44" s="42">
        <v>100</v>
      </c>
      <c r="L44" s="42"/>
      <c r="M44" s="42"/>
      <c r="N44" s="42"/>
      <c r="O44" s="42"/>
      <c r="P44" s="42"/>
      <c r="Q44" s="42"/>
      <c r="R44" s="42"/>
      <c r="S44" s="42"/>
      <c r="T44" s="42"/>
    </row>
    <row r="45" spans="1:27" ht="75.75" customHeight="1" outlineLevel="2" x14ac:dyDescent="0.25">
      <c r="A45" s="50"/>
      <c r="B45" s="176"/>
      <c r="C45" s="196"/>
      <c r="D45" s="198"/>
      <c r="E45" s="80" t="s">
        <v>139</v>
      </c>
      <c r="F45" s="42" t="s">
        <v>134</v>
      </c>
      <c r="G45" s="42">
        <v>1500</v>
      </c>
      <c r="H45" s="42">
        <v>1500</v>
      </c>
      <c r="I45" s="42"/>
      <c r="J45" s="42"/>
      <c r="K45" s="42">
        <v>1500</v>
      </c>
      <c r="L45" s="42"/>
      <c r="M45" s="42"/>
      <c r="N45" s="42"/>
      <c r="O45" s="42"/>
      <c r="P45" s="42"/>
      <c r="Q45" s="42"/>
      <c r="R45" s="42"/>
      <c r="S45" s="42"/>
      <c r="T45" s="42"/>
    </row>
    <row r="46" spans="1:27" ht="75.75" customHeight="1" outlineLevel="2" x14ac:dyDescent="0.25">
      <c r="A46" s="178" t="s">
        <v>50</v>
      </c>
      <c r="B46" s="176"/>
      <c r="C46" s="196" t="s">
        <v>69</v>
      </c>
      <c r="D46" s="198"/>
      <c r="E46" s="65" t="s">
        <v>140</v>
      </c>
      <c r="F46" s="42" t="s">
        <v>141</v>
      </c>
      <c r="G46" s="42" t="s">
        <v>142</v>
      </c>
      <c r="H46" s="42" t="s">
        <v>142</v>
      </c>
      <c r="I46" s="42"/>
      <c r="J46" s="42"/>
      <c r="K46" s="42" t="s">
        <v>142</v>
      </c>
      <c r="L46" s="42"/>
      <c r="M46" s="42"/>
      <c r="N46" s="42"/>
      <c r="O46" s="42"/>
      <c r="P46" s="42"/>
      <c r="Q46" s="42"/>
      <c r="R46" s="42"/>
      <c r="S46" s="42"/>
      <c r="T46" s="42"/>
    </row>
    <row r="47" spans="1:27" ht="75.75" customHeight="1" outlineLevel="2" x14ac:dyDescent="0.25">
      <c r="A47" s="180"/>
      <c r="B47" s="176"/>
      <c r="C47" s="196"/>
      <c r="D47" s="198"/>
      <c r="E47" s="65" t="s">
        <v>143</v>
      </c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</row>
    <row r="48" spans="1:27" s="46" customFormat="1" ht="72.75" customHeight="1" outlineLevel="1" x14ac:dyDescent="0.25">
      <c r="A48" s="81">
        <v>5</v>
      </c>
      <c r="B48" s="181" t="s">
        <v>144</v>
      </c>
      <c r="C48" s="77" t="s">
        <v>15</v>
      </c>
      <c r="D48" s="41"/>
      <c r="E48" s="65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2" ht="47.25" customHeight="1" outlineLevel="3" x14ac:dyDescent="0.25">
      <c r="A49" s="50" t="s">
        <v>20</v>
      </c>
      <c r="B49" s="182"/>
      <c r="C49" s="14" t="s">
        <v>63</v>
      </c>
      <c r="D49" s="181" t="s">
        <v>145</v>
      </c>
      <c r="E49" s="176" t="s">
        <v>146</v>
      </c>
      <c r="F49" s="177" t="s">
        <v>147</v>
      </c>
      <c r="G49" s="177">
        <v>15</v>
      </c>
      <c r="H49" s="50"/>
      <c r="I49" s="50"/>
      <c r="J49" s="50"/>
      <c r="K49" s="50"/>
      <c r="L49" s="42"/>
      <c r="M49" s="42"/>
      <c r="N49" s="42"/>
      <c r="O49" s="42"/>
      <c r="P49" s="42"/>
      <c r="Q49" s="42"/>
      <c r="R49" s="42"/>
      <c r="S49" s="42"/>
      <c r="T49" s="42"/>
    </row>
    <row r="50" spans="1:22" ht="47.25" customHeight="1" outlineLevel="3" x14ac:dyDescent="0.25">
      <c r="A50" s="50" t="s">
        <v>21</v>
      </c>
      <c r="B50" s="182"/>
      <c r="C50" s="14" t="s">
        <v>64</v>
      </c>
      <c r="D50" s="182"/>
      <c r="E50" s="176"/>
      <c r="F50" s="177"/>
      <c r="G50" s="177"/>
      <c r="H50" s="50"/>
      <c r="I50" s="50"/>
      <c r="J50" s="50"/>
      <c r="K50" s="50"/>
      <c r="L50" s="42"/>
      <c r="M50" s="42"/>
      <c r="N50" s="42"/>
      <c r="O50" s="42"/>
      <c r="P50" s="42"/>
      <c r="Q50" s="42"/>
      <c r="R50" s="42"/>
      <c r="S50" s="42"/>
      <c r="T50" s="42"/>
    </row>
    <row r="51" spans="1:22" ht="47.25" customHeight="1" outlineLevel="3" x14ac:dyDescent="0.25">
      <c r="A51" s="50" t="s">
        <v>22</v>
      </c>
      <c r="B51" s="182"/>
      <c r="C51" s="14" t="s">
        <v>65</v>
      </c>
      <c r="D51" s="182"/>
      <c r="E51" s="176"/>
      <c r="F51" s="177"/>
      <c r="G51" s="177"/>
      <c r="H51" s="50"/>
      <c r="I51" s="50"/>
      <c r="J51" s="50"/>
      <c r="K51" s="50"/>
      <c r="L51" s="42"/>
      <c r="M51" s="42"/>
      <c r="N51" s="42"/>
      <c r="O51" s="42"/>
      <c r="P51" s="42"/>
      <c r="Q51" s="42"/>
      <c r="R51" s="42"/>
      <c r="S51" s="42"/>
      <c r="T51" s="42"/>
    </row>
    <row r="52" spans="1:22" ht="47.25" customHeight="1" outlineLevel="3" x14ac:dyDescent="0.25">
      <c r="A52" s="50" t="s">
        <v>23</v>
      </c>
      <c r="B52" s="182"/>
      <c r="C52" s="14" t="s">
        <v>66</v>
      </c>
      <c r="D52" s="182"/>
      <c r="E52" s="176"/>
      <c r="F52" s="177"/>
      <c r="G52" s="177"/>
      <c r="H52" s="50"/>
      <c r="I52" s="50"/>
      <c r="J52" s="50"/>
      <c r="K52" s="50"/>
      <c r="L52" s="42"/>
      <c r="M52" s="42"/>
      <c r="N52" s="42"/>
      <c r="O52" s="42"/>
      <c r="P52" s="42"/>
      <c r="Q52" s="42"/>
      <c r="R52" s="42"/>
      <c r="S52" s="42"/>
      <c r="T52" s="42"/>
    </row>
    <row r="53" spans="1:22" ht="47.25" customHeight="1" outlineLevel="3" x14ac:dyDescent="0.25">
      <c r="A53" s="50" t="s">
        <v>24</v>
      </c>
      <c r="B53" s="182"/>
      <c r="C53" s="14" t="s">
        <v>67</v>
      </c>
      <c r="D53" s="183"/>
      <c r="E53" s="176"/>
      <c r="F53" s="177"/>
      <c r="G53" s="177"/>
      <c r="H53" s="50"/>
      <c r="I53" s="50"/>
      <c r="J53" s="50"/>
      <c r="K53" s="50"/>
      <c r="L53" s="42"/>
      <c r="M53" s="42"/>
      <c r="N53" s="42"/>
      <c r="O53" s="42"/>
      <c r="P53" s="42"/>
      <c r="Q53" s="42"/>
      <c r="R53" s="42"/>
      <c r="S53" s="42"/>
      <c r="T53" s="42"/>
    </row>
    <row r="54" spans="1:22" ht="58.5" customHeight="1" outlineLevel="3" x14ac:dyDescent="0.25">
      <c r="A54" s="50"/>
      <c r="B54" s="182"/>
      <c r="C54" s="15" t="s">
        <v>148</v>
      </c>
      <c r="D54" s="181" t="s">
        <v>148</v>
      </c>
      <c r="E54" s="65"/>
      <c r="F54" s="50"/>
      <c r="G54" s="50"/>
      <c r="H54" s="50"/>
      <c r="I54" s="50"/>
      <c r="J54" s="50"/>
      <c r="K54" s="50"/>
      <c r="L54" s="42"/>
      <c r="M54" s="42"/>
      <c r="N54" s="42"/>
      <c r="O54" s="42"/>
      <c r="P54" s="42"/>
      <c r="Q54" s="42"/>
      <c r="R54" s="42"/>
      <c r="S54" s="42"/>
      <c r="T54" s="42"/>
    </row>
    <row r="55" spans="1:22" ht="47.25" customHeight="1" outlineLevel="3" x14ac:dyDescent="0.25">
      <c r="A55" s="50"/>
      <c r="B55" s="182"/>
      <c r="C55" s="1" t="s">
        <v>149</v>
      </c>
      <c r="D55" s="182"/>
      <c r="E55" s="65" t="s">
        <v>150</v>
      </c>
      <c r="F55" s="50" t="s">
        <v>151</v>
      </c>
      <c r="G55" s="50">
        <v>15</v>
      </c>
      <c r="H55" s="50">
        <v>0</v>
      </c>
      <c r="I55" s="50"/>
      <c r="J55" s="50"/>
      <c r="K55" s="50">
        <v>0</v>
      </c>
      <c r="L55" s="42"/>
      <c r="M55" s="42"/>
      <c r="N55" s="42"/>
      <c r="O55" s="42"/>
      <c r="P55" s="42"/>
      <c r="Q55" s="42"/>
      <c r="R55" s="42"/>
      <c r="S55" s="42"/>
      <c r="T55" s="42"/>
    </row>
    <row r="56" spans="1:22" ht="69.75" customHeight="1" outlineLevel="3" x14ac:dyDescent="0.25">
      <c r="A56" s="50"/>
      <c r="B56" s="183"/>
      <c r="C56" s="1" t="s">
        <v>152</v>
      </c>
      <c r="D56" s="183"/>
      <c r="E56" s="65" t="s">
        <v>153</v>
      </c>
      <c r="F56" s="50" t="s">
        <v>151</v>
      </c>
      <c r="G56" s="50"/>
      <c r="H56" s="50"/>
      <c r="I56" s="50"/>
      <c r="J56" s="50"/>
      <c r="K56" s="50">
        <v>1</v>
      </c>
      <c r="L56" s="42"/>
      <c r="M56" s="42">
        <v>1</v>
      </c>
      <c r="N56" s="42"/>
      <c r="O56" s="42"/>
      <c r="P56" s="42"/>
      <c r="Q56" s="42"/>
      <c r="R56" s="42"/>
      <c r="S56" s="42"/>
      <c r="T56" s="42"/>
      <c r="U56" s="82" t="s">
        <v>178</v>
      </c>
      <c r="V56" s="83" t="s">
        <v>179</v>
      </c>
    </row>
    <row r="57" spans="1:22" s="46" customFormat="1" ht="64.5" customHeight="1" outlineLevel="1" x14ac:dyDescent="0.25">
      <c r="A57" s="44">
        <v>6</v>
      </c>
      <c r="B57" s="176" t="s">
        <v>154</v>
      </c>
      <c r="C57" s="77" t="s">
        <v>155</v>
      </c>
      <c r="D57" s="52"/>
      <c r="E57" s="65"/>
      <c r="F57" s="52"/>
      <c r="G57" s="52"/>
      <c r="H57" s="52"/>
      <c r="I57" s="52"/>
      <c r="J57" s="52"/>
      <c r="K57" s="52"/>
      <c r="L57" s="41"/>
      <c r="M57" s="41"/>
      <c r="N57" s="41"/>
      <c r="O57" s="41"/>
      <c r="P57" s="41"/>
      <c r="Q57" s="41"/>
      <c r="R57" s="41"/>
      <c r="S57" s="41"/>
      <c r="T57" s="41"/>
    </row>
    <row r="58" spans="1:22" s="46" customFormat="1" ht="64.5" customHeight="1" outlineLevel="1" x14ac:dyDescent="0.25">
      <c r="A58" s="199" t="s">
        <v>28</v>
      </c>
      <c r="B58" s="176"/>
      <c r="C58" s="200" t="s">
        <v>156</v>
      </c>
      <c r="D58" s="176" t="s">
        <v>157</v>
      </c>
      <c r="E58" s="65" t="s">
        <v>158</v>
      </c>
      <c r="F58" s="52" t="s">
        <v>159</v>
      </c>
      <c r="G58" s="52">
        <v>306.3</v>
      </c>
      <c r="H58" s="52"/>
      <c r="I58" s="52"/>
      <c r="J58" s="52"/>
      <c r="K58" s="52"/>
      <c r="L58" s="41"/>
      <c r="M58" s="41"/>
      <c r="N58" s="41"/>
      <c r="O58" s="41"/>
      <c r="P58" s="41"/>
      <c r="Q58" s="41"/>
      <c r="R58" s="41"/>
      <c r="S58" s="41"/>
      <c r="T58" s="41"/>
    </row>
    <row r="59" spans="1:22" s="46" customFormat="1" ht="47.25" customHeight="1" outlineLevel="2" x14ac:dyDescent="0.25">
      <c r="A59" s="199"/>
      <c r="B59" s="176"/>
      <c r="C59" s="200"/>
      <c r="D59" s="176"/>
      <c r="E59" s="65" t="s">
        <v>160</v>
      </c>
      <c r="F59" s="52" t="s">
        <v>161</v>
      </c>
      <c r="G59" s="52"/>
      <c r="H59" s="52"/>
      <c r="I59" s="52"/>
      <c r="J59" s="52"/>
      <c r="K59" s="52"/>
      <c r="L59" s="41"/>
      <c r="M59" s="41"/>
      <c r="N59" s="41"/>
      <c r="O59" s="41"/>
      <c r="P59" s="41"/>
      <c r="Q59" s="41"/>
      <c r="R59" s="41"/>
      <c r="S59" s="41"/>
      <c r="T59" s="41"/>
    </row>
    <row r="60" spans="1:22" s="46" customFormat="1" ht="126.75" customHeight="1" outlineLevel="2" x14ac:dyDescent="0.25">
      <c r="A60" s="39" t="s">
        <v>29</v>
      </c>
      <c r="B60" s="176"/>
      <c r="C60" s="84" t="s">
        <v>51</v>
      </c>
      <c r="D60" s="52" t="s">
        <v>162</v>
      </c>
      <c r="E60" s="65" t="s">
        <v>163</v>
      </c>
      <c r="F60" s="52" t="s">
        <v>93</v>
      </c>
      <c r="G60" s="52">
        <v>100</v>
      </c>
      <c r="H60" s="52">
        <v>100</v>
      </c>
      <c r="I60" s="52"/>
      <c r="J60" s="52"/>
      <c r="K60" s="52">
        <v>100</v>
      </c>
      <c r="L60" s="41"/>
      <c r="M60" s="41"/>
      <c r="N60" s="41"/>
      <c r="O60" s="41"/>
      <c r="P60" s="41"/>
      <c r="Q60" s="41"/>
      <c r="R60" s="41"/>
      <c r="S60" s="41"/>
      <c r="T60" s="41"/>
    </row>
    <row r="61" spans="1:22" s="46" customFormat="1" ht="105.75" customHeight="1" outlineLevel="2" x14ac:dyDescent="0.25">
      <c r="A61" s="39" t="s">
        <v>30</v>
      </c>
      <c r="B61" s="176"/>
      <c r="C61" s="84" t="s">
        <v>52</v>
      </c>
      <c r="D61" s="52" t="s">
        <v>164</v>
      </c>
      <c r="E61" s="65" t="s">
        <v>165</v>
      </c>
      <c r="F61" s="52" t="s">
        <v>166</v>
      </c>
      <c r="G61" s="52">
        <v>100</v>
      </c>
      <c r="H61" s="52">
        <v>100</v>
      </c>
      <c r="I61" s="52"/>
      <c r="J61" s="52"/>
      <c r="K61" s="52">
        <v>100</v>
      </c>
      <c r="L61" s="41"/>
      <c r="M61" s="41"/>
      <c r="N61" s="41"/>
      <c r="O61" s="41"/>
      <c r="P61" s="41"/>
      <c r="Q61" s="41"/>
      <c r="R61" s="41"/>
      <c r="S61" s="41"/>
      <c r="T61" s="41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2025-04-22T14:24:57Z</dcterms:modified>
</cp:coreProperties>
</file>