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5 год\Проект районного бюджета_2025 год\Решение о районном бюджете на 2025-2027гг._на САЙТ\"/>
    </mc:Choice>
  </mc:AlternateContent>
  <bookViews>
    <workbookView xWindow="1860" yWindow="0" windowWidth="28800" windowHeight="11100"/>
  </bookViews>
  <sheets>
    <sheet name="Лист1" sheetId="2" r:id="rId1"/>
  </sheets>
  <definedNames>
    <definedName name="_xlnm.Print_Titles" localSheetId="0">Лист1!$4:$5</definedName>
    <definedName name="_xlnm.Print_Area" localSheetId="0">Лист1!$A$1:$J$109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2" l="1"/>
  <c r="F19" i="2" l="1"/>
  <c r="E19" i="2"/>
  <c r="F30" i="2" l="1"/>
  <c r="F27" i="2"/>
  <c r="J22" i="2"/>
  <c r="I22" i="2"/>
  <c r="H22" i="2"/>
  <c r="G22" i="2"/>
  <c r="F22" i="2"/>
  <c r="E22" i="2"/>
  <c r="F21" i="2"/>
  <c r="E21" i="2"/>
  <c r="F18" i="2"/>
  <c r="E18" i="2"/>
  <c r="F17" i="2"/>
  <c r="F16" i="2"/>
  <c r="F52" i="2" l="1"/>
  <c r="E63" i="2" l="1"/>
  <c r="F64" i="2"/>
  <c r="F63" i="2"/>
  <c r="E109" i="2" l="1"/>
  <c r="E107" i="2"/>
  <c r="I100" i="2"/>
  <c r="G100" i="2"/>
  <c r="E100" i="2"/>
  <c r="E67" i="2"/>
  <c r="F67" i="2"/>
  <c r="F65" i="2"/>
  <c r="E65" i="2"/>
  <c r="E51" i="2" l="1"/>
  <c r="E45" i="2"/>
  <c r="E46" i="2" l="1"/>
  <c r="F108" i="2" l="1"/>
  <c r="F107" i="2"/>
  <c r="J100" i="2"/>
  <c r="H100" i="2"/>
  <c r="F100" i="2"/>
  <c r="F85" i="2" l="1"/>
  <c r="J82" i="2"/>
  <c r="H82" i="2"/>
  <c r="F82" i="2"/>
  <c r="J52" i="2" l="1"/>
  <c r="H52" i="2"/>
  <c r="F51" i="2" l="1"/>
  <c r="F47" i="2"/>
  <c r="E47" i="2"/>
  <c r="F45" i="2"/>
  <c r="F34" i="2" l="1"/>
  <c r="H10" i="2" l="1"/>
  <c r="J10" i="2"/>
  <c r="J8" i="2"/>
  <c r="H8" i="2"/>
  <c r="F10" i="2"/>
  <c r="F8" i="2"/>
</calcChain>
</file>

<file path=xl/sharedStrings.xml><?xml version="1.0" encoding="utf-8"?>
<sst xmlns="http://schemas.openxmlformats.org/spreadsheetml/2006/main" count="413" uniqueCount="158">
  <si>
    <t>общая площадь построенных (приобретенных) жилых помещений</t>
  </si>
  <si>
    <t>%</t>
  </si>
  <si>
    <t>объект</t>
  </si>
  <si>
    <t>проект</t>
  </si>
  <si>
    <t>доля населения Заполярного района, охваченного процессом благоустройства территорий</t>
  </si>
  <si>
    <t>доля населения Заполярного района, обеспеченного местами сбора твердых коммунальных отходов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</si>
  <si>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</si>
  <si>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тыс.кв.м</t>
  </si>
  <si>
    <t>Целевой показатель</t>
  </si>
  <si>
    <t>наименование</t>
  </si>
  <si>
    <t>ед. изм.</t>
  </si>
  <si>
    <t>расходы на достижение целевого показателя,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руб.</t>
  </si>
  <si>
    <t>финансовое обеспечение деятельности Администрации Заполярного района</t>
  </si>
  <si>
    <t>Наименование муниципальной программы (подпрограммы)</t>
  </si>
  <si>
    <t>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</si>
  <si>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количество выпусков периодического печатного издания муниципального района "Заполярный район" "Официальный бюллетень Заполярного района"</t>
  </si>
  <si>
    <t>количество выпусков общественно-политической газеты Заполярного района "Заполярный вестник+"</t>
  </si>
  <si>
    <t>количество опубликованной информации в общественно-политической газете "Няръяна вындер"</t>
  </si>
  <si>
    <t>кв.см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</si>
  <si>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</si>
  <si>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тираж</t>
  </si>
  <si>
    <t>количество помывок в общественных банях</t>
  </si>
  <si>
    <t>-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</si>
  <si>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</si>
  <si>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количество семей, улучшивших жилищные условия</t>
  </si>
  <si>
    <t>семья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</si>
  <si>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</si>
  <si>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</si>
  <si>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Муниципальная программа "Обеспечение населения муниципального района "Заполярный район" чистой водой" на 2021-2030 годы"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</si>
  <si>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</si>
  <si>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количество потребленной электроэнергии на уличное освещение</t>
  </si>
  <si>
    <t>протяженность обустроенных проездов в поселениях</t>
  </si>
  <si>
    <t>количество объектов муниципальной собственности, по которым в текущем финансовом году проведен капитальный (текущий) ремонт</t>
  </si>
  <si>
    <t>численность неработающего населения, прошедшего обучение по вопросам ГО и ЧС (от общей численности официально зарегистрированного неработающего населения на территории Заполярного района)</t>
  </si>
  <si>
    <t>количество тиражей печатных изданий, баннеров направленных на профилактическую и информационно-пропагандистскую работу - 3 (из расчета не менее 1000 экз. печатных изданий в 1 тираже или 1 баннер)</t>
  </si>
  <si>
    <t>количество погибшего, травмированного населения при ЧС, от общего количества проживающего населения на территории Заполярного района</t>
  </si>
  <si>
    <t>количество погибшего, травмированного населения на водных объектах в местах массового отдыха населения</t>
  </si>
  <si>
    <t>количество муниципальных образований, расположенных на территории Заполярного района, в которых осуществляется техническое обслуживание и планово-предупредительный ремонт технических средств защиты антитеррористической направленности социально значимых объектов (места массового пребывания людей)</t>
  </si>
  <si>
    <t>количество муниципальных образований Заполярного района, которым оказывается поддержка на выплаты денежного поощрения членам добровольных народных дружин, участвующим в охране общественного порядка</t>
  </si>
  <si>
    <t>количество муниципальных образований Ненецкого автономного округа, расположенных на территории Заполярного района, охваченных муниципальной системой оповещения Заполярного района</t>
  </si>
  <si>
    <t>количество муниципальных образований Ненецкого автономного округа, расположенных на территории Заполярного района, в которых осуществляется поддержание в постоянной готовности муниципальной системы оповещения Заполярного района, и которые находятся в рабочем состоянии</t>
  </si>
  <si>
    <t>количество жилых домов, помещений, в которых проведен текущий и (или) капитальный ремонт</t>
  </si>
  <si>
    <t xml:space="preserve">количество отремонтированных общественных бань </t>
  </si>
  <si>
    <t>количество поставленного корма для сельскохозяйственных предприятий</t>
  </si>
  <si>
    <t>тонн</t>
  </si>
  <si>
    <t>количество приобретенной сельскохозяйственной техники, специализированного оборудования</t>
  </si>
  <si>
    <t>отношение фактического объема предоставленной поселениям дотации на выравнивание бюджетной обеспеченности к утвержденным плановым значениям</t>
  </si>
  <si>
    <t>№ п/п</t>
  </si>
  <si>
    <t>Муниципальная программа "Развитие коммунальной инфраструктуры муниципального района "Заполярный район" на 2020-2030 годы"</t>
  </si>
  <si>
    <t>тыс. руб.</t>
  </si>
  <si>
    <t>протяженность проездов в поселениях Заполярного района, содержащихся в надлежащем порядке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</si>
  <si>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</si>
  <si>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количество разработанных проектов на строительство жилых домов</t>
  </si>
  <si>
    <t>количество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</si>
  <si>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</si>
  <si>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</si>
  <si>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количество установленного водоподготовительного оборудования</t>
  </si>
  <si>
    <t>протяженность построенных водопроводных сетей</t>
  </si>
  <si>
    <t xml:space="preserve">доля населения Заполярного района, обеспеченного питьевой водой надлежащего качества </t>
  </si>
  <si>
    <t>количество перевезенных пассажиров автомобильным транспортом в муниципальном сообщении</t>
  </si>
  <si>
    <t>количество животноводческих зданий (сооружений), в которых проведены работы по текущему (капитальному) ремонту</t>
  </si>
  <si>
    <t xml:space="preserve">финансовое обеспечение выплаты пенсий за выслугу лет лицам, замещавшим должности муниципальной службы </t>
  </si>
  <si>
    <t>финансовое обеспечение выплаты пенсий за выслугу лет лицам, замещавшим выборные должности</t>
  </si>
  <si>
    <t>объем потребленной электрической энергии органами местного самоуправления поселений в целях решения вопросов местного значения</t>
  </si>
  <si>
    <t xml:space="preserve">тыс. </t>
  </si>
  <si>
    <t>кВт/ч</t>
  </si>
  <si>
    <t>объем потребленной тепловой энергии органами местного самоуправления поселений в целях решения вопросов местного значения</t>
  </si>
  <si>
    <t>Гкал</t>
  </si>
  <si>
    <t>твердые коммунальные отходы</t>
  </si>
  <si>
    <t>куб. м</t>
  </si>
  <si>
    <t>холодная вода</t>
  </si>
  <si>
    <t>водоотведение</t>
  </si>
  <si>
    <t>газ</t>
  </si>
  <si>
    <t>уголь</t>
  </si>
  <si>
    <t>дрова</t>
  </si>
  <si>
    <t>Муниципальная программа "Управление финансами в муниципальном районе "Заполярный район" на 2019-2026 годы"</t>
  </si>
  <si>
    <t>отношение фактического объема предоставленных поселениям иных межбюджетных трансфертов на поддержку мер по обеспечению сбалансированности местных бюджетов к первоначально утвержденным плановым значениям без учета объема, не распределенного между муниципальными бюджетами поселений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</si>
  <si>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</si>
  <si>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 xml:space="preserve">финансовое обеспечение деятельности Управления муниципального имущества Администрации Заполярного района </t>
  </si>
  <si>
    <t>финансовое обеспечение выплаты пенсии за выслугу лет, лицам, замещавшим должности муниципальной службы и выборные должности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</si>
  <si>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</si>
  <si>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 xml:space="preserve">количество муниципальных образований сельских поселений Ненецкого автономного округа, расположенных на территории Заполярного района, которым была оказана финансовая помощь на реализацию первичных мер пожарной безопасности 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</si>
  <si>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</si>
  <si>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</si>
  <si>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план на 2025 год</t>
  </si>
  <si>
    <t>Сведения о планируемых на 2025 год и плановый период 2026-2027 годов муниципальных программах и планируемых к достижению показателях в увязке с объемами бюджетных расходов, направленных на их достижение</t>
  </si>
  <si>
    <t>объем резервов материальных ресурсов для предупреждения ЧС  (от объемов, предусмотренных утвержденными номенклатурами)</t>
  </si>
  <si>
    <t>количество приобретенной коммунальной (специализированной) техники, специализированного оборудования</t>
  </si>
  <si>
    <t>количество реконструированных объектов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</si>
  <si>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</si>
  <si>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количество поставленных объектов теплоснабжения</t>
  </si>
  <si>
    <t>количество выданных заключений, отчетов, сведений по гидрогеологической оценке территорий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</si>
  <si>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</si>
  <si>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</si>
  <si>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протяженность снегоходных маршрутов, содержащихся в надлежащем порядке</t>
  </si>
  <si>
    <t>количество автомобильных дорог, содержащихся в надлежащем порядке</t>
  </si>
  <si>
    <t>км</t>
  </si>
  <si>
    <t>количество приобретенного щебня</t>
  </si>
  <si>
    <t>протяженность обустроенных проездов между населенными пунктами в границах муниципального района</t>
  </si>
  <si>
    <t>количество приобретенных транспортных средств</t>
  </si>
  <si>
    <t>количество муниципальных квартир, по которым осуществляется уплата взносов на капитальный ремонт</t>
  </si>
  <si>
    <t>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</si>
  <si>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площадь ликвидированного недвижимого имущества, находящегося в муниципальной собственности</t>
  </si>
  <si>
    <t>12</t>
  </si>
  <si>
    <t>Муниципальная программа  «Развитие культуры на территории муниципального района «Заполярный район» на 2025-2035 годы»</t>
  </si>
  <si>
    <t>количество проведенных культурно-массовых мероприятий</t>
  </si>
  <si>
    <t>количество учреждений культуры, которым оказана поддержка для обновления материально-технической базы</t>
  </si>
  <si>
    <t>количество проведенных мастер-классов по народному творчеству</t>
  </si>
  <si>
    <t>удельный вес объектов библиотечной системы, которым оказана поддержка на пополнение библиотечного фонда, от общего количества библиотек, расположенных на территории Заполярного района</t>
  </si>
  <si>
    <t>количество субъектов малого и среднего предпринимательства, которым оказана финансовая поддержка на возмещение части затрат по аренде нежилых зданий и помещений</t>
  </si>
  <si>
    <t>количество субъектов малого и среднего предпринимательства, которым оказана финансовая поддержка на возмещение части затрат по участию в выставках (ярмарках)</t>
  </si>
  <si>
    <t>количество социально ориентированных некоммерческих организаций, получивших муниципальную поддержку</t>
  </si>
  <si>
    <t xml:space="preserve"> Муниципальная программа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 годы"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</si>
  <si>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</si>
  <si>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число участников спортивных соревнований, проводимых на территории Заполярного района</t>
  </si>
  <si>
    <t>количество муниципальных образований, участвующих в досугово-спортивных и военно-патриотических мероприятиях</t>
  </si>
  <si>
    <t>количество проведенных мероприятий, направленных на продвижение инициативной и талантливой молодежи</t>
  </si>
  <si>
    <t>8</t>
  </si>
  <si>
    <t>количество контейнеров твердых коммунальных отходов, содержащихся в надлежащем порядке</t>
  </si>
  <si>
    <t xml:space="preserve">объем вывезенного песка от придомовых территорий </t>
  </si>
  <si>
    <t>количество муниципальных образований и сельских поселений Ненецкого автономного округа, расположенных на территории Заполярного района, в  которых социально-значимые объекты (места массового пребывания людей) оборудованы техническими средствами защиты антитеррористической направленности</t>
  </si>
  <si>
    <t>доля нахождения в работоспособном состоянии системы оповещения муниципального района «Заполярный район» НАО в отчетном периоде</t>
  </si>
  <si>
    <t>10</t>
  </si>
  <si>
    <t>количество информационных сообщений (объявлений), размещенных в средствах массовой информации</t>
  </si>
  <si>
    <t>количество замененных светильников уличного освещения</t>
  </si>
  <si>
    <t>количество разработанных проектов на создание и ремонт объектов социальной инфраструктуры</t>
  </si>
  <si>
    <t>доля реализованных мероприятий в рамках инициативного бюджетирования</t>
  </si>
  <si>
    <t>количество населенных пунктов в Заполярном районе Ненецкого автономного округа, жители которых обеспечены услугами подвижной радиотелефонной связи</t>
  </si>
  <si>
    <t>количество объектов  топливно-энергетического комплекса и объектов водоснабжения на которых осуществлены мероприятия антитеррористической защищенности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</si>
  <si>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</si>
  <si>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количество ликвидированных мест размещения отходов</t>
  </si>
  <si>
    <t>протяженность реконструированных тепловых сетей</t>
  </si>
  <si>
    <t xml:space="preserve"> количество разработанной проектной документации в текущем году</t>
  </si>
  <si>
    <t>количество полученных положительных заключений достоверности сметной стоимости объектов капитального строительства</t>
  </si>
  <si>
    <t>количество отобранных проб воды</t>
  </si>
  <si>
    <t>количество модернизированных объектов питьевого водоснабжения</t>
  </si>
  <si>
    <t>количество пробуренных скважин для питьевого водоснабжения</t>
  </si>
  <si>
    <t>количество объектов, в отношении которых проводятся кадастровые работы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</si>
  <si>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</si>
  <si>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количество населенных пунктов, в которых определены границы зон санитарной охраны водозабора</t>
  </si>
  <si>
    <t>количество обустроенных контейнерных площадок</t>
  </si>
  <si>
    <t>количество установленных светильников уличного освещения со светодиодными элементами</t>
  </si>
  <si>
    <t>количество объектов социальной инфраструктуры, в которых проведен ремонт</t>
  </si>
  <si>
    <t>количество объектов культурного наследия, по которым проведен ремонт, реконструкция</t>
  </si>
  <si>
    <t>план на 2026 год</t>
  </si>
  <si>
    <t>план на 2027 год</t>
  </si>
  <si>
    <t>11</t>
  </si>
  <si>
    <t>Муниципальная программа "Управление муниципальным имуществом муниципального района "Заполярный район" на 2022-2030 годы"</t>
  </si>
  <si>
    <t>Муниципальная программа «Развитие энергетики муниципального района «Заполярный район» на 2021-2030 годы»</t>
  </si>
  <si>
    <t xml:space="preserve">протяженность реконструированных и отремонтированных тепловых сетей </t>
  </si>
  <si>
    <t>ед.</t>
  </si>
  <si>
    <t>шт.</t>
  </si>
  <si>
    <t>м</t>
  </si>
  <si>
    <t>куб.м</t>
  </si>
  <si>
    <t>кВт/час</t>
  </si>
  <si>
    <t>чел.</t>
  </si>
  <si>
    <t>тыс. кв.м</t>
  </si>
  <si>
    <t>да-1, 
нет 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</si>
</sst>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 ;[Red]\-#,##0\ "/>
    <numFmt numFmtId="166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3" fillId="0" borderId="0"/>
  </cellStyleXfs>
  <cellXfs count="243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wrapText="1"/>
    </xf>
    <xf numFmtId="164" fontId="7" fillId="0" borderId="9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164" fontId="2" fillId="0" borderId="12" xfId="3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4" fontId="7" fillId="0" borderId="15" xfId="0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wrapText="1"/>
    </xf>
    <xf numFmtId="0" fontId="2" fillId="0" borderId="15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5" xfId="2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left" vertical="center" wrapText="1"/>
    </xf>
    <xf numFmtId="164" fontId="7" fillId="0" borderId="15" xfId="2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 wrapText="1"/>
    </xf>
    <xf numFmtId="164" fontId="7" fillId="0" borderId="23" xfId="0" applyNumberFormat="1" applyFont="1" applyFill="1" applyBorder="1" applyAlignment="1">
      <alignment horizontal="left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>
      <alignment horizontal="left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left" vertical="center"/>
    </xf>
    <xf numFmtId="164" fontId="7" fillId="0" borderId="9" xfId="2" applyNumberFormat="1" applyFont="1" applyFill="1" applyBorder="1" applyAlignment="1">
      <alignment horizontal="center" vertical="center" wrapText="1"/>
    </xf>
    <xf numFmtId="164" fontId="2" fillId="0" borderId="15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2" fillId="0" borderId="9" xfId="2" applyNumberFormat="1" applyFont="1" applyFill="1" applyBorder="1" applyAlignment="1">
      <alignment horizontal="left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lef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7" fillId="0" borderId="29" xfId="0" applyNumberFormat="1" applyFont="1" applyFill="1" applyBorder="1" applyAlignment="1">
      <alignment horizontal="left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164" fontId="2" fillId="0" borderId="9" xfId="2" applyNumberFormat="1" applyFont="1" applyFill="1" applyBorder="1" applyAlignment="1">
      <alignment horizontal="center" vertical="center"/>
    </xf>
    <xf numFmtId="164" fontId="2" fillId="0" borderId="14" xfId="2" applyNumberFormat="1" applyFont="1" applyFill="1" applyBorder="1" applyAlignment="1">
      <alignment horizontal="left" vertical="center" wrapText="1"/>
    </xf>
    <xf numFmtId="164" fontId="7" fillId="0" borderId="14" xfId="2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center" wrapText="1" readingOrder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wrapText="1"/>
    </xf>
    <xf numFmtId="0" fontId="7" fillId="2" borderId="15" xfId="0" applyFont="1" applyFill="1" applyBorder="1" applyAlignment="1">
      <alignment horizontal="center" vertical="center" wrapText="1" readingOrder="1"/>
    </xf>
    <xf numFmtId="0" fontId="7" fillId="2" borderId="15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6" fontId="7" fillId="0" borderId="9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5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horizontal="center" vertical="center" wrapText="1"/>
    </xf>
    <xf numFmtId="166" fontId="7" fillId="0" borderId="10" xfId="0" applyNumberFormat="1" applyFont="1" applyFill="1" applyBorder="1" applyAlignment="1">
      <alignment horizontal="center" vertical="center" wrapText="1"/>
    </xf>
    <xf numFmtId="166" fontId="7" fillId="0" borderId="12" xfId="0" applyNumberFormat="1" applyFont="1" applyFill="1" applyBorder="1" applyAlignment="1">
      <alignment horizontal="center" vertical="center" wrapText="1"/>
    </xf>
    <xf numFmtId="166" fontId="7" fillId="0" borderId="16" xfId="0" applyNumberFormat="1" applyFont="1" applyFill="1" applyBorder="1" applyAlignment="1">
      <alignment horizontal="center" vertical="center" wrapText="1"/>
    </xf>
    <xf numFmtId="166" fontId="7" fillId="0" borderId="21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164" fontId="6" fillId="0" borderId="9" xfId="0" applyNumberFormat="1" applyFont="1" applyFill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164" fontId="6" fillId="0" borderId="14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3" fontId="7" fillId="0" borderId="25" xfId="0" applyNumberFormat="1" applyFont="1" applyFill="1" applyBorder="1" applyAlignment="1">
      <alignment horizontal="center" vertical="center" wrapText="1"/>
    </xf>
    <xf numFmtId="3" fontId="7" fillId="0" borderId="2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 readingOrder="1"/>
    </xf>
    <xf numFmtId="0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zoomScale="90" zoomScaleNormal="90" zoomScaleSheetLayoutView="90" workbookViewId="0">
      <pane xSplit="2" ySplit="5" topLeftCell="C30" activePane="bottomRight" state="frozen"/>
      <selection pane="topRight" activeCell="C1" sqref="C1"/>
      <selection pane="bottomLeft" activeCell="A5" sqref="A5"/>
      <selection pane="bottomRight" activeCell="D34" sqref="D34"/>
    </sheetView>
  </sheetViews>
  <sheetFormatPr defaultColWidth="9.140625" defaultRowHeight="15.75" x14ac:dyDescent="0.25"/>
  <cols>
    <col min="1" max="1" width="9.140625" style="2"/>
    <col min="2" max="2" width="44.7109375" style="2" customWidth="1"/>
    <col min="3" max="3" width="76.7109375" style="1" customWidth="1"/>
    <col min="4" max="4" width="11.42578125" style="1" customWidth="1"/>
    <col min="5" max="5" width="13.42578125" style="2" customWidth="1"/>
    <col min="6" max="6" width="14.28515625" style="2" customWidth="1"/>
    <col min="7" max="7" width="13.42578125" style="2" customWidth="1"/>
    <col min="8" max="8" width="14.28515625" style="2" customWidth="1"/>
    <col min="9" max="9" width="13.42578125" style="2" customWidth="1"/>
    <col min="10" max="10" width="14.28515625" style="2" customWidth="1"/>
    <col min="11" max="16384" width="9.140625" style="1"/>
  </cols>
  <sheetData>
    <row r="1" spans="1:10" ht="33" customHeight="1" x14ac:dyDescent="0.25">
      <c r="A1" s="175" t="s">
        <v>85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x14ac:dyDescent="0.25">
      <c r="A2" s="194"/>
      <c r="B2" s="194"/>
      <c r="C2" s="194"/>
      <c r="D2" s="194"/>
      <c r="E2" s="194"/>
      <c r="F2" s="194"/>
      <c r="G2" s="194"/>
      <c r="H2" s="194"/>
      <c r="I2" s="194"/>
      <c r="J2" s="8"/>
    </row>
    <row r="3" spans="1:10" ht="16.5" thickBot="1" x14ac:dyDescent="0.3">
      <c r="A3" s="9"/>
      <c r="B3" s="9"/>
      <c r="C3" s="9"/>
      <c r="D3" s="9"/>
      <c r="E3" s="10"/>
      <c r="F3" s="10"/>
      <c r="G3" s="10"/>
      <c r="H3" s="10"/>
      <c r="I3" s="10"/>
      <c r="J3" s="2" t="s">
        <v>49</v>
      </c>
    </row>
    <row r="4" spans="1:10" ht="18" customHeight="1" x14ac:dyDescent="0.25">
      <c r="A4" s="180" t="s">
        <v>47</v>
      </c>
      <c r="B4" s="195" t="s">
        <v>13</v>
      </c>
      <c r="C4" s="176" t="s">
        <v>8</v>
      </c>
      <c r="D4" s="176"/>
      <c r="E4" s="176"/>
      <c r="F4" s="176"/>
      <c r="G4" s="176"/>
      <c r="H4" s="176"/>
      <c r="I4" s="176"/>
      <c r="J4" s="177"/>
    </row>
    <row r="5" spans="1:10" ht="79.5" customHeight="1" thickBot="1" x14ac:dyDescent="0.3">
      <c r="A5" s="181"/>
      <c r="B5" s="196"/>
      <c r="C5" s="158" t="s">
        <v>9</v>
      </c>
      <c r="D5" s="158" t="s">
        <v>10</v>
      </c>
      <c r="E5" s="158" t="s">
        <v>84</v>
      </c>
      <c r="F5" s="43" t="s">
        <v>11</v>
      </c>
      <c r="G5" s="158" t="s">
        <v>144</v>
      </c>
      <c r="H5" s="43" t="s">
        <v>11</v>
      </c>
      <c r="I5" s="158" t="s">
        <v>145</v>
      </c>
      <c r="J5" s="44" t="s">
        <v>11</v>
      </c>
    </row>
    <row r="6" spans="1:10" ht="47.25" x14ac:dyDescent="0.25">
      <c r="A6" s="186">
        <v>1</v>
      </c>
      <c r="B6" s="178" t="s">
        <v>75</v>
      </c>
      <c r="C6" s="61" t="s">
        <v>46</v>
      </c>
      <c r="D6" s="125" t="s">
        <v>1</v>
      </c>
      <c r="E6" s="67">
        <v>100</v>
      </c>
      <c r="F6" s="125"/>
      <c r="G6" s="67">
        <v>100</v>
      </c>
      <c r="H6" s="125"/>
      <c r="I6" s="67">
        <v>100</v>
      </c>
      <c r="J6" s="127"/>
    </row>
    <row r="7" spans="1:10" ht="79.5" thickBot="1" x14ac:dyDescent="0.3">
      <c r="A7" s="197"/>
      <c r="B7" s="179"/>
      <c r="C7" s="30" t="s">
        <v>76</v>
      </c>
      <c r="D7" s="21" t="s">
        <v>1</v>
      </c>
      <c r="E7" s="69">
        <v>100</v>
      </c>
      <c r="F7" s="21"/>
      <c r="G7" s="69">
        <v>100</v>
      </c>
      <c r="H7" s="21"/>
      <c r="I7" s="69">
        <v>100</v>
      </c>
      <c r="J7" s="131"/>
    </row>
    <row r="8" spans="1:10" ht="31.5" x14ac:dyDescent="0.25">
      <c r="A8" s="186">
        <v>2</v>
      </c>
      <c r="B8" s="189" t="s">
        <v>77</v>
      </c>
      <c r="C8" s="27" t="s">
        <v>12</v>
      </c>
      <c r="D8" s="14" t="s">
        <v>1</v>
      </c>
      <c r="E8" s="67">
        <v>100</v>
      </c>
      <c r="F8" s="182">
        <f>115510.9+7529.3</f>
        <v>123040.2</v>
      </c>
      <c r="G8" s="67">
        <v>100</v>
      </c>
      <c r="H8" s="182">
        <f>115951.2+9750.8</f>
        <v>125702</v>
      </c>
      <c r="I8" s="67">
        <v>100</v>
      </c>
      <c r="J8" s="184">
        <f>115542.3+9753.8</f>
        <v>125296.1</v>
      </c>
    </row>
    <row r="9" spans="1:10" ht="31.5" x14ac:dyDescent="0.25">
      <c r="A9" s="187"/>
      <c r="B9" s="190"/>
      <c r="C9" s="28" t="s">
        <v>78</v>
      </c>
      <c r="D9" s="16" t="s">
        <v>1</v>
      </c>
      <c r="E9" s="68">
        <v>100</v>
      </c>
      <c r="F9" s="183"/>
      <c r="G9" s="68">
        <v>100</v>
      </c>
      <c r="H9" s="183"/>
      <c r="I9" s="68">
        <v>100</v>
      </c>
      <c r="J9" s="185"/>
    </row>
    <row r="10" spans="1:10" ht="47.25" x14ac:dyDescent="0.25">
      <c r="A10" s="187"/>
      <c r="B10" s="190"/>
      <c r="C10" s="28" t="s">
        <v>79</v>
      </c>
      <c r="D10" s="16" t="s">
        <v>1</v>
      </c>
      <c r="E10" s="68">
        <v>100</v>
      </c>
      <c r="F10" s="17">
        <f>15117.7+986.4</f>
        <v>16104.1</v>
      </c>
      <c r="G10" s="68">
        <v>100</v>
      </c>
      <c r="H10" s="17">
        <f>15117.7+1315.2</f>
        <v>16432.900000000001</v>
      </c>
      <c r="I10" s="68">
        <v>100</v>
      </c>
      <c r="J10" s="18">
        <f>15117.7+1315.2</f>
        <v>16432.900000000001</v>
      </c>
    </row>
    <row r="11" spans="1:10" ht="47.25" x14ac:dyDescent="0.25">
      <c r="A11" s="187"/>
      <c r="B11" s="190"/>
      <c r="C11" s="29" t="s">
        <v>6</v>
      </c>
      <c r="D11" s="16" t="s">
        <v>1</v>
      </c>
      <c r="E11" s="68">
        <v>100</v>
      </c>
      <c r="F11" s="17">
        <v>1138</v>
      </c>
      <c r="G11" s="68">
        <v>100</v>
      </c>
      <c r="H11" s="19">
        <v>1172.4000000000001</v>
      </c>
      <c r="I11" s="68">
        <v>100</v>
      </c>
      <c r="J11" s="20">
        <v>1293.0999999999999</v>
      </c>
    </row>
    <row r="12" spans="1:10" ht="47.25" x14ac:dyDescent="0.25">
      <c r="A12" s="187"/>
      <c r="B12" s="190"/>
      <c r="C12" s="29" t="s">
        <v>15</v>
      </c>
      <c r="D12" s="17" t="s">
        <v>150</v>
      </c>
      <c r="E12" s="68">
        <v>93</v>
      </c>
      <c r="F12" s="17">
        <v>1109.2</v>
      </c>
      <c r="G12" s="68">
        <v>93</v>
      </c>
      <c r="H12" s="19">
        <v>1153.5</v>
      </c>
      <c r="I12" s="68">
        <v>93</v>
      </c>
      <c r="J12" s="20">
        <v>1199.7</v>
      </c>
    </row>
    <row r="13" spans="1:10" ht="31.5" x14ac:dyDescent="0.25">
      <c r="A13" s="187"/>
      <c r="B13" s="190"/>
      <c r="C13" s="29" t="s">
        <v>16</v>
      </c>
      <c r="D13" s="17" t="s">
        <v>150</v>
      </c>
      <c r="E13" s="68">
        <v>25</v>
      </c>
      <c r="F13" s="17">
        <v>2883.4</v>
      </c>
      <c r="G13" s="68">
        <v>25</v>
      </c>
      <c r="H13" s="19">
        <v>2998.8</v>
      </c>
      <c r="I13" s="68">
        <v>25</v>
      </c>
      <c r="J13" s="20">
        <v>3118.7</v>
      </c>
    </row>
    <row r="14" spans="1:10" ht="31.5" x14ac:dyDescent="0.25">
      <c r="A14" s="187"/>
      <c r="B14" s="190"/>
      <c r="C14" s="29" t="s">
        <v>17</v>
      </c>
      <c r="D14" s="17" t="s">
        <v>18</v>
      </c>
      <c r="E14" s="68">
        <v>1500</v>
      </c>
      <c r="F14" s="192">
        <v>37.200000000000003</v>
      </c>
      <c r="G14" s="68">
        <v>1500</v>
      </c>
      <c r="H14" s="192">
        <v>38.700000000000003</v>
      </c>
      <c r="I14" s="68">
        <v>1500</v>
      </c>
      <c r="J14" s="185">
        <v>40.200000000000003</v>
      </c>
    </row>
    <row r="15" spans="1:10" ht="32.25" thickBot="1" x14ac:dyDescent="0.3">
      <c r="A15" s="188"/>
      <c r="B15" s="191"/>
      <c r="C15" s="30" t="s">
        <v>123</v>
      </c>
      <c r="D15" s="21" t="s">
        <v>151</v>
      </c>
      <c r="E15" s="69">
        <v>100</v>
      </c>
      <c r="F15" s="193"/>
      <c r="G15" s="69">
        <v>100</v>
      </c>
      <c r="H15" s="193"/>
      <c r="I15" s="69">
        <v>100</v>
      </c>
      <c r="J15" s="198"/>
    </row>
    <row r="16" spans="1:10" ht="31.5" x14ac:dyDescent="0.25">
      <c r="A16" s="202">
        <v>3</v>
      </c>
      <c r="B16" s="189" t="s">
        <v>29</v>
      </c>
      <c r="C16" s="61" t="s">
        <v>4</v>
      </c>
      <c r="D16" s="125" t="s">
        <v>1</v>
      </c>
      <c r="E16" s="67">
        <v>100</v>
      </c>
      <c r="F16" s="125">
        <f>42914.9</f>
        <v>42914.9</v>
      </c>
      <c r="G16" s="67">
        <v>100</v>
      </c>
      <c r="H16" s="125">
        <v>11698.6</v>
      </c>
      <c r="I16" s="67">
        <v>100</v>
      </c>
      <c r="J16" s="127">
        <v>12166.4</v>
      </c>
    </row>
    <row r="17" spans="1:10" x14ac:dyDescent="0.25">
      <c r="A17" s="203"/>
      <c r="B17" s="190"/>
      <c r="C17" s="29" t="s">
        <v>21</v>
      </c>
      <c r="D17" s="161" t="s">
        <v>150</v>
      </c>
      <c r="E17" s="68">
        <v>73712</v>
      </c>
      <c r="F17" s="126">
        <f>183245.7-1628.8</f>
        <v>181616.90000000002</v>
      </c>
      <c r="G17" s="68">
        <v>75921</v>
      </c>
      <c r="H17" s="126">
        <v>190575.6</v>
      </c>
      <c r="I17" s="68">
        <v>78201</v>
      </c>
      <c r="J17" s="128">
        <v>198198.8</v>
      </c>
    </row>
    <row r="18" spans="1:10" x14ac:dyDescent="0.25">
      <c r="A18" s="203"/>
      <c r="B18" s="190"/>
      <c r="C18" s="29" t="s">
        <v>42</v>
      </c>
      <c r="D18" s="161" t="s">
        <v>150</v>
      </c>
      <c r="E18" s="68">
        <f>2+1</f>
        <v>3</v>
      </c>
      <c r="F18" s="126">
        <f>5136.7+2062.3</f>
        <v>7199</v>
      </c>
      <c r="G18" s="68" t="s">
        <v>22</v>
      </c>
      <c r="H18" s="68" t="s">
        <v>22</v>
      </c>
      <c r="I18" s="68" t="s">
        <v>22</v>
      </c>
      <c r="J18" s="159" t="s">
        <v>22</v>
      </c>
    </row>
    <row r="19" spans="1:10" x14ac:dyDescent="0.25">
      <c r="A19" s="203"/>
      <c r="B19" s="190"/>
      <c r="C19" s="29" t="s">
        <v>124</v>
      </c>
      <c r="D19" s="126" t="s">
        <v>151</v>
      </c>
      <c r="E19" s="68">
        <f>11+70</f>
        <v>81</v>
      </c>
      <c r="F19" s="192">
        <f>138.1+878.5+169.8</f>
        <v>1186.4000000000001</v>
      </c>
      <c r="G19" s="208" t="s">
        <v>22</v>
      </c>
      <c r="H19" s="208" t="s">
        <v>22</v>
      </c>
      <c r="I19" s="208" t="s">
        <v>22</v>
      </c>
      <c r="J19" s="206" t="s">
        <v>22</v>
      </c>
    </row>
    <row r="20" spans="1:10" ht="31.5" x14ac:dyDescent="0.25">
      <c r="A20" s="203"/>
      <c r="B20" s="190"/>
      <c r="C20" s="29" t="s">
        <v>141</v>
      </c>
      <c r="D20" s="126" t="s">
        <v>151</v>
      </c>
      <c r="E20" s="68">
        <v>15</v>
      </c>
      <c r="F20" s="199"/>
      <c r="G20" s="209"/>
      <c r="H20" s="209"/>
      <c r="I20" s="209"/>
      <c r="J20" s="207"/>
    </row>
    <row r="21" spans="1:10" x14ac:dyDescent="0.25">
      <c r="A21" s="203"/>
      <c r="B21" s="190"/>
      <c r="C21" s="29" t="s">
        <v>31</v>
      </c>
      <c r="D21" s="126" t="s">
        <v>152</v>
      </c>
      <c r="E21" s="68">
        <f>2276+960</f>
        <v>3236</v>
      </c>
      <c r="F21" s="126">
        <f>30199+2400</f>
        <v>32599</v>
      </c>
      <c r="G21" s="68" t="s">
        <v>22</v>
      </c>
      <c r="H21" s="68" t="s">
        <v>22</v>
      </c>
      <c r="I21" s="68" t="s">
        <v>22</v>
      </c>
      <c r="J21" s="159" t="s">
        <v>22</v>
      </c>
    </row>
    <row r="22" spans="1:10" ht="31.5" x14ac:dyDescent="0.25">
      <c r="A22" s="203"/>
      <c r="B22" s="190"/>
      <c r="C22" s="29" t="s">
        <v>50</v>
      </c>
      <c r="D22" s="126" t="s">
        <v>152</v>
      </c>
      <c r="E22" s="68">
        <f>54584+1380</f>
        <v>55964</v>
      </c>
      <c r="F22" s="126">
        <f>7751+196</f>
        <v>7947</v>
      </c>
      <c r="G22" s="68">
        <f>54584+1380</f>
        <v>55964</v>
      </c>
      <c r="H22" s="126">
        <f>8061+203.8</f>
        <v>8264.7999999999993</v>
      </c>
      <c r="I22" s="68">
        <f>54584+1380</f>
        <v>55964</v>
      </c>
      <c r="J22" s="128">
        <f>8383.3+212</f>
        <v>8595.2999999999993</v>
      </c>
    </row>
    <row r="23" spans="1:10" ht="31.5" x14ac:dyDescent="0.25">
      <c r="A23" s="203"/>
      <c r="B23" s="190"/>
      <c r="C23" s="31" t="s">
        <v>118</v>
      </c>
      <c r="D23" s="24" t="s">
        <v>150</v>
      </c>
      <c r="E23" s="68">
        <v>475</v>
      </c>
      <c r="F23" s="126">
        <v>5500.4</v>
      </c>
      <c r="G23" s="68">
        <v>475</v>
      </c>
      <c r="H23" s="126">
        <v>5720.3</v>
      </c>
      <c r="I23" s="68">
        <v>475</v>
      </c>
      <c r="J23" s="128">
        <v>5949</v>
      </c>
    </row>
    <row r="24" spans="1:10" x14ac:dyDescent="0.25">
      <c r="A24" s="203"/>
      <c r="B24" s="190"/>
      <c r="C24" s="66" t="s">
        <v>119</v>
      </c>
      <c r="D24" s="34" t="s">
        <v>153</v>
      </c>
      <c r="E24" s="68">
        <v>1000</v>
      </c>
      <c r="F24" s="126">
        <v>766.2</v>
      </c>
      <c r="G24" s="68" t="s">
        <v>22</v>
      </c>
      <c r="H24" s="126" t="s">
        <v>22</v>
      </c>
      <c r="I24" s="68" t="s">
        <v>22</v>
      </c>
      <c r="J24" s="128" t="s">
        <v>22</v>
      </c>
    </row>
    <row r="25" spans="1:10" x14ac:dyDescent="0.25">
      <c r="A25" s="203"/>
      <c r="B25" s="190"/>
      <c r="C25" s="29" t="s">
        <v>30</v>
      </c>
      <c r="D25" s="126" t="s">
        <v>154</v>
      </c>
      <c r="E25" s="70">
        <v>1190571</v>
      </c>
      <c r="F25" s="126">
        <v>61873.7</v>
      </c>
      <c r="G25" s="70">
        <v>1190571</v>
      </c>
      <c r="H25" s="126">
        <v>64348.5</v>
      </c>
      <c r="I25" s="70">
        <v>1190571</v>
      </c>
      <c r="J25" s="128">
        <v>66922.3</v>
      </c>
    </row>
    <row r="26" spans="1:10" ht="31.5" x14ac:dyDescent="0.25">
      <c r="A26" s="203"/>
      <c r="B26" s="190"/>
      <c r="C26" s="86" t="s">
        <v>125</v>
      </c>
      <c r="D26" s="129" t="s">
        <v>150</v>
      </c>
      <c r="E26" s="87">
        <v>1</v>
      </c>
      <c r="F26" s="129">
        <v>599</v>
      </c>
      <c r="G26" s="68" t="s">
        <v>22</v>
      </c>
      <c r="H26" s="126" t="s">
        <v>22</v>
      </c>
      <c r="I26" s="68" t="s">
        <v>22</v>
      </c>
      <c r="J26" s="128" t="s">
        <v>22</v>
      </c>
    </row>
    <row r="27" spans="1:10" ht="31.5" x14ac:dyDescent="0.25">
      <c r="A27" s="203"/>
      <c r="B27" s="190"/>
      <c r="C27" s="86" t="s">
        <v>126</v>
      </c>
      <c r="D27" s="129" t="s">
        <v>1</v>
      </c>
      <c r="E27" s="87">
        <v>100</v>
      </c>
      <c r="F27" s="129">
        <f>20000+766.7</f>
        <v>20766.7</v>
      </c>
      <c r="G27" s="68">
        <v>100</v>
      </c>
      <c r="H27" s="126">
        <v>20000</v>
      </c>
      <c r="I27" s="68">
        <v>100</v>
      </c>
      <c r="J27" s="128">
        <v>20000</v>
      </c>
    </row>
    <row r="28" spans="1:10" ht="31.5" x14ac:dyDescent="0.25">
      <c r="A28" s="203"/>
      <c r="B28" s="190"/>
      <c r="C28" s="86" t="s">
        <v>142</v>
      </c>
      <c r="D28" s="24" t="s">
        <v>150</v>
      </c>
      <c r="E28" s="87">
        <v>1</v>
      </c>
      <c r="F28" s="129">
        <v>5287.2</v>
      </c>
      <c r="G28" s="68"/>
      <c r="H28" s="126"/>
      <c r="I28" s="68"/>
      <c r="J28" s="128"/>
    </row>
    <row r="29" spans="1:10" ht="31.5" x14ac:dyDescent="0.25">
      <c r="A29" s="203"/>
      <c r="B29" s="190"/>
      <c r="C29" s="86" t="s">
        <v>143</v>
      </c>
      <c r="D29" s="24" t="s">
        <v>150</v>
      </c>
      <c r="E29" s="87">
        <v>1</v>
      </c>
      <c r="F29" s="129">
        <v>5650.2</v>
      </c>
      <c r="G29" s="68"/>
      <c r="H29" s="126"/>
      <c r="I29" s="68"/>
      <c r="J29" s="128"/>
    </row>
    <row r="30" spans="1:10" ht="48" thickBot="1" x14ac:dyDescent="0.3">
      <c r="A30" s="204"/>
      <c r="B30" s="191"/>
      <c r="C30" s="30" t="s">
        <v>127</v>
      </c>
      <c r="D30" s="24" t="s">
        <v>150</v>
      </c>
      <c r="E30" s="160">
        <v>16</v>
      </c>
      <c r="F30" s="21">
        <f>12614.1+12614.1</f>
        <v>25228.2</v>
      </c>
      <c r="G30" s="69" t="s">
        <v>22</v>
      </c>
      <c r="H30" s="21" t="s">
        <v>22</v>
      </c>
      <c r="I30" s="69" t="s">
        <v>22</v>
      </c>
      <c r="J30" s="131" t="s">
        <v>22</v>
      </c>
    </row>
    <row r="31" spans="1:10" ht="63" x14ac:dyDescent="0.25">
      <c r="A31" s="202">
        <v>4</v>
      </c>
      <c r="B31" s="189" t="s">
        <v>80</v>
      </c>
      <c r="C31" s="61" t="s">
        <v>33</v>
      </c>
      <c r="D31" s="125" t="s">
        <v>1</v>
      </c>
      <c r="E31" s="67">
        <v>40</v>
      </c>
      <c r="F31" s="125">
        <v>555.5</v>
      </c>
      <c r="G31" s="67">
        <v>60</v>
      </c>
      <c r="H31" s="125">
        <v>578.20000000000005</v>
      </c>
      <c r="I31" s="71">
        <v>80</v>
      </c>
      <c r="J31" s="127">
        <v>601.5</v>
      </c>
    </row>
    <row r="32" spans="1:10" ht="47.25" x14ac:dyDescent="0.25">
      <c r="A32" s="203"/>
      <c r="B32" s="190"/>
      <c r="C32" s="29" t="s">
        <v>34</v>
      </c>
      <c r="D32" s="126" t="s">
        <v>20</v>
      </c>
      <c r="E32" s="68">
        <v>5</v>
      </c>
      <c r="F32" s="126">
        <v>48.2</v>
      </c>
      <c r="G32" s="68" t="s">
        <v>22</v>
      </c>
      <c r="H32" s="126" t="s">
        <v>22</v>
      </c>
      <c r="I32" s="72">
        <v>6</v>
      </c>
      <c r="J32" s="128">
        <v>50.1</v>
      </c>
    </row>
    <row r="33" spans="1:10" ht="94.5" x14ac:dyDescent="0.25">
      <c r="A33" s="203"/>
      <c r="B33" s="190"/>
      <c r="C33" s="29" t="s">
        <v>51</v>
      </c>
      <c r="D33" s="126" t="s">
        <v>157</v>
      </c>
      <c r="E33" s="68">
        <v>1</v>
      </c>
      <c r="F33" s="126" t="s">
        <v>22</v>
      </c>
      <c r="G33" s="68">
        <v>1</v>
      </c>
      <c r="H33" s="126" t="s">
        <v>22</v>
      </c>
      <c r="I33" s="72">
        <v>1</v>
      </c>
      <c r="J33" s="128" t="s">
        <v>22</v>
      </c>
    </row>
    <row r="34" spans="1:10" ht="31.5" x14ac:dyDescent="0.25">
      <c r="A34" s="203"/>
      <c r="B34" s="190"/>
      <c r="C34" s="29" t="s">
        <v>35</v>
      </c>
      <c r="D34" s="126" t="s">
        <v>1</v>
      </c>
      <c r="E34" s="68" t="s">
        <v>22</v>
      </c>
      <c r="F34" s="126">
        <f>16937.7+1129</f>
        <v>18066.7</v>
      </c>
      <c r="G34" s="68" t="s">
        <v>22</v>
      </c>
      <c r="H34" s="126">
        <v>8051.7</v>
      </c>
      <c r="I34" s="72" t="s">
        <v>22</v>
      </c>
      <c r="J34" s="128">
        <v>8374</v>
      </c>
    </row>
    <row r="35" spans="1:10" ht="31.5" x14ac:dyDescent="0.25">
      <c r="A35" s="203"/>
      <c r="B35" s="190"/>
      <c r="C35" s="29" t="s">
        <v>36</v>
      </c>
      <c r="D35" s="126" t="s">
        <v>155</v>
      </c>
      <c r="E35" s="68" t="s">
        <v>22</v>
      </c>
      <c r="F35" s="126">
        <v>1400</v>
      </c>
      <c r="G35" s="68" t="s">
        <v>22</v>
      </c>
      <c r="H35" s="126">
        <v>1456</v>
      </c>
      <c r="I35" s="72" t="s">
        <v>22</v>
      </c>
      <c r="J35" s="128">
        <v>1514.2</v>
      </c>
    </row>
    <row r="36" spans="1:10" ht="78.75" x14ac:dyDescent="0.25">
      <c r="A36" s="203"/>
      <c r="B36" s="190"/>
      <c r="C36" s="29" t="s">
        <v>120</v>
      </c>
      <c r="D36" s="126" t="s">
        <v>150</v>
      </c>
      <c r="E36" s="68">
        <v>5</v>
      </c>
      <c r="F36" s="126"/>
      <c r="G36" s="68">
        <v>5</v>
      </c>
      <c r="H36" s="126"/>
      <c r="I36" s="72">
        <v>5</v>
      </c>
      <c r="J36" s="128"/>
    </row>
    <row r="37" spans="1:10" ht="78.75" x14ac:dyDescent="0.25">
      <c r="A37" s="203"/>
      <c r="B37" s="190"/>
      <c r="C37" s="29" t="s">
        <v>37</v>
      </c>
      <c r="D37" s="161" t="s">
        <v>150</v>
      </c>
      <c r="E37" s="68">
        <v>4</v>
      </c>
      <c r="F37" s="126">
        <v>534.4</v>
      </c>
      <c r="G37" s="68">
        <v>4</v>
      </c>
      <c r="H37" s="126">
        <v>555.9</v>
      </c>
      <c r="I37" s="72">
        <v>4</v>
      </c>
      <c r="J37" s="128">
        <v>578.20000000000005</v>
      </c>
    </row>
    <row r="38" spans="1:10" ht="63" x14ac:dyDescent="0.25">
      <c r="A38" s="203"/>
      <c r="B38" s="190"/>
      <c r="C38" s="29" t="s">
        <v>38</v>
      </c>
      <c r="D38" s="161" t="s">
        <v>150</v>
      </c>
      <c r="E38" s="68">
        <v>9</v>
      </c>
      <c r="F38" s="126">
        <v>180</v>
      </c>
      <c r="G38" s="68">
        <v>9</v>
      </c>
      <c r="H38" s="126">
        <v>180</v>
      </c>
      <c r="I38" s="72">
        <v>9</v>
      </c>
      <c r="J38" s="128">
        <v>180</v>
      </c>
    </row>
    <row r="39" spans="1:10" ht="47.25" x14ac:dyDescent="0.25">
      <c r="A39" s="203"/>
      <c r="B39" s="190"/>
      <c r="C39" s="29" t="s">
        <v>39</v>
      </c>
      <c r="D39" s="161" t="s">
        <v>150</v>
      </c>
      <c r="E39" s="68">
        <v>11</v>
      </c>
      <c r="F39" s="126">
        <v>6407.5</v>
      </c>
      <c r="G39" s="68">
        <v>12</v>
      </c>
      <c r="H39" s="126">
        <v>7704.1</v>
      </c>
      <c r="I39" s="72">
        <v>14</v>
      </c>
      <c r="J39" s="128">
        <v>15488</v>
      </c>
    </row>
    <row r="40" spans="1:10" ht="63" x14ac:dyDescent="0.25">
      <c r="A40" s="203"/>
      <c r="B40" s="190"/>
      <c r="C40" s="29" t="s">
        <v>81</v>
      </c>
      <c r="D40" s="161" t="s">
        <v>150</v>
      </c>
      <c r="E40" s="68">
        <v>11</v>
      </c>
      <c r="F40" s="126">
        <v>4440.8999999999996</v>
      </c>
      <c r="G40" s="68">
        <v>13</v>
      </c>
      <c r="H40" s="126">
        <v>9800.6</v>
      </c>
      <c r="I40" s="72">
        <v>13</v>
      </c>
      <c r="J40" s="128" t="s">
        <v>22</v>
      </c>
    </row>
    <row r="41" spans="1:10" ht="78.75" x14ac:dyDescent="0.25">
      <c r="A41" s="203"/>
      <c r="B41" s="190"/>
      <c r="C41" s="29" t="s">
        <v>40</v>
      </c>
      <c r="D41" s="161" t="s">
        <v>150</v>
      </c>
      <c r="E41" s="68">
        <v>10</v>
      </c>
      <c r="F41" s="192">
        <v>25079</v>
      </c>
      <c r="G41" s="68">
        <v>11</v>
      </c>
      <c r="H41" s="192">
        <v>26082</v>
      </c>
      <c r="I41" s="72">
        <v>12</v>
      </c>
      <c r="J41" s="200">
        <v>27125.3</v>
      </c>
    </row>
    <row r="42" spans="1:10" ht="31.5" x14ac:dyDescent="0.25">
      <c r="A42" s="203"/>
      <c r="B42" s="190"/>
      <c r="C42" s="29" t="s">
        <v>121</v>
      </c>
      <c r="D42" s="126" t="s">
        <v>1</v>
      </c>
      <c r="E42" s="68">
        <v>90</v>
      </c>
      <c r="F42" s="199"/>
      <c r="G42" s="68">
        <v>90</v>
      </c>
      <c r="H42" s="199"/>
      <c r="I42" s="72">
        <v>90</v>
      </c>
      <c r="J42" s="201"/>
    </row>
    <row r="43" spans="1:10" ht="47.25" x14ac:dyDescent="0.25">
      <c r="A43" s="203"/>
      <c r="B43" s="190"/>
      <c r="C43" s="86" t="s">
        <v>128</v>
      </c>
      <c r="D43" s="161" t="s">
        <v>150</v>
      </c>
      <c r="E43" s="134">
        <v>12</v>
      </c>
      <c r="F43" s="95">
        <v>2644.8</v>
      </c>
      <c r="G43" s="126" t="s">
        <v>22</v>
      </c>
      <c r="H43" s="126" t="s">
        <v>22</v>
      </c>
      <c r="I43" s="126" t="s">
        <v>22</v>
      </c>
      <c r="J43" s="128" t="s">
        <v>22</v>
      </c>
    </row>
    <row r="44" spans="1:10" ht="32.25" thickBot="1" x14ac:dyDescent="0.3">
      <c r="A44" s="204"/>
      <c r="B44" s="191"/>
      <c r="C44" s="30" t="s">
        <v>86</v>
      </c>
      <c r="D44" s="21" t="s">
        <v>1</v>
      </c>
      <c r="E44" s="69">
        <v>100</v>
      </c>
      <c r="F44" s="21">
        <v>4572.8999999999996</v>
      </c>
      <c r="G44" s="88">
        <v>100</v>
      </c>
      <c r="H44" s="130" t="s">
        <v>22</v>
      </c>
      <c r="I44" s="96">
        <v>100</v>
      </c>
      <c r="J44" s="65" t="s">
        <v>22</v>
      </c>
    </row>
    <row r="45" spans="1:10" x14ac:dyDescent="0.25">
      <c r="A45" s="186">
        <v>5</v>
      </c>
      <c r="B45" s="178" t="s">
        <v>23</v>
      </c>
      <c r="C45" s="61" t="s">
        <v>0</v>
      </c>
      <c r="D45" s="14" t="s">
        <v>7</v>
      </c>
      <c r="E45" s="124">
        <f>6+0.1+0.1+0.3+0.3+1.4</f>
        <v>8.1999999999999993</v>
      </c>
      <c r="F45" s="205">
        <f>51424.4+23018+1015.4+10368.9+1278.6+1085+10934</f>
        <v>99124.299999999988</v>
      </c>
      <c r="G45" s="15" t="s">
        <v>22</v>
      </c>
      <c r="H45" s="205" t="s">
        <v>22</v>
      </c>
      <c r="I45" s="15" t="s">
        <v>22</v>
      </c>
      <c r="J45" s="210" t="s">
        <v>22</v>
      </c>
    </row>
    <row r="46" spans="1:10" x14ac:dyDescent="0.25">
      <c r="A46" s="234"/>
      <c r="B46" s="239"/>
      <c r="C46" s="29" t="s">
        <v>24</v>
      </c>
      <c r="D46" s="16" t="s">
        <v>25</v>
      </c>
      <c r="E46" s="68">
        <f>66+2+2+3+6+24</f>
        <v>103</v>
      </c>
      <c r="F46" s="199"/>
      <c r="G46" s="17" t="s">
        <v>22</v>
      </c>
      <c r="H46" s="199"/>
      <c r="I46" s="17" t="s">
        <v>22</v>
      </c>
      <c r="J46" s="201"/>
    </row>
    <row r="47" spans="1:10" ht="31.5" x14ac:dyDescent="0.25">
      <c r="A47" s="234"/>
      <c r="B47" s="239"/>
      <c r="C47" s="32" t="s">
        <v>41</v>
      </c>
      <c r="D47" s="161" t="s">
        <v>150</v>
      </c>
      <c r="E47" s="68">
        <f>6+8</f>
        <v>14</v>
      </c>
      <c r="F47" s="25">
        <f>21615.7+19406.6</f>
        <v>41022.300000000003</v>
      </c>
      <c r="G47" s="17" t="s">
        <v>22</v>
      </c>
      <c r="H47" s="25" t="s">
        <v>22</v>
      </c>
      <c r="I47" s="17" t="s">
        <v>22</v>
      </c>
      <c r="J47" s="63" t="s">
        <v>22</v>
      </c>
    </row>
    <row r="48" spans="1:10" x14ac:dyDescent="0.25">
      <c r="A48" s="234"/>
      <c r="B48" s="239"/>
      <c r="C48" s="32" t="s">
        <v>52</v>
      </c>
      <c r="D48" s="23" t="s">
        <v>3</v>
      </c>
      <c r="E48" s="68">
        <v>1</v>
      </c>
      <c r="F48" s="25">
        <v>8344.2000000000007</v>
      </c>
      <c r="G48" s="17" t="s">
        <v>22</v>
      </c>
      <c r="H48" s="25" t="s">
        <v>22</v>
      </c>
      <c r="I48" s="17" t="s">
        <v>22</v>
      </c>
      <c r="J48" s="63" t="s">
        <v>22</v>
      </c>
    </row>
    <row r="49" spans="1:10" ht="31.5" x14ac:dyDescent="0.25">
      <c r="A49" s="234"/>
      <c r="B49" s="239"/>
      <c r="C49" s="32" t="s">
        <v>53</v>
      </c>
      <c r="D49" s="161" t="s">
        <v>150</v>
      </c>
      <c r="E49" s="17" t="s">
        <v>22</v>
      </c>
      <c r="F49" s="25" t="s">
        <v>22</v>
      </c>
      <c r="G49" s="17" t="s">
        <v>22</v>
      </c>
      <c r="H49" s="25" t="s">
        <v>22</v>
      </c>
      <c r="I49" s="17" t="s">
        <v>22</v>
      </c>
      <c r="J49" s="63" t="s">
        <v>22</v>
      </c>
    </row>
    <row r="50" spans="1:10" ht="47.25" x14ac:dyDescent="0.25">
      <c r="A50" s="238"/>
      <c r="B50" s="240"/>
      <c r="C50" s="97" t="s">
        <v>129</v>
      </c>
      <c r="D50" s="98" t="s">
        <v>151</v>
      </c>
      <c r="E50" s="77">
        <v>1</v>
      </c>
      <c r="F50" s="84">
        <v>24</v>
      </c>
      <c r="G50" s="84" t="s">
        <v>22</v>
      </c>
      <c r="H50" s="78" t="s">
        <v>22</v>
      </c>
      <c r="I50" s="84" t="s">
        <v>22</v>
      </c>
      <c r="J50" s="79" t="s">
        <v>22</v>
      </c>
    </row>
    <row r="51" spans="1:10" ht="32.25" thickBot="1" x14ac:dyDescent="0.3">
      <c r="A51" s="197"/>
      <c r="B51" s="179"/>
      <c r="C51" s="64" t="s">
        <v>54</v>
      </c>
      <c r="D51" s="21" t="s">
        <v>55</v>
      </c>
      <c r="E51" s="120">
        <f>0.15+1.08</f>
        <v>1.23</v>
      </c>
      <c r="F51" s="22">
        <f>634.5+1471.7</f>
        <v>2106.1999999999998</v>
      </c>
      <c r="G51" s="82" t="s">
        <v>22</v>
      </c>
      <c r="H51" s="22" t="s">
        <v>22</v>
      </c>
      <c r="I51" s="82" t="s">
        <v>22</v>
      </c>
      <c r="J51" s="65" t="s">
        <v>22</v>
      </c>
    </row>
    <row r="52" spans="1:10" x14ac:dyDescent="0.25">
      <c r="A52" s="202">
        <v>6</v>
      </c>
      <c r="B52" s="189" t="s">
        <v>48</v>
      </c>
      <c r="C52" s="99" t="s">
        <v>5</v>
      </c>
      <c r="D52" s="100" t="s">
        <v>1</v>
      </c>
      <c r="E52" s="67">
        <v>100</v>
      </c>
      <c r="F52" s="122">
        <f>3752.2-155.5</f>
        <v>3596.7</v>
      </c>
      <c r="G52" s="67">
        <v>100</v>
      </c>
      <c r="H52" s="83">
        <f>3902.4-161.7</f>
        <v>3740.7000000000003</v>
      </c>
      <c r="I52" s="67">
        <v>100</v>
      </c>
      <c r="J52" s="85">
        <f>4058.3-168.2</f>
        <v>3890.1000000000004</v>
      </c>
    </row>
    <row r="53" spans="1:10" ht="47.25" x14ac:dyDescent="0.25">
      <c r="A53" s="203"/>
      <c r="B53" s="190"/>
      <c r="C53" s="29" t="s">
        <v>89</v>
      </c>
      <c r="D53" s="23" t="s">
        <v>1</v>
      </c>
      <c r="E53" s="103">
        <v>10.5</v>
      </c>
      <c r="F53" s="84">
        <v>66000.399999999994</v>
      </c>
      <c r="G53" s="84">
        <v>10.5</v>
      </c>
      <c r="H53" s="84">
        <v>68222.100000000006</v>
      </c>
      <c r="I53" s="23">
        <v>10.5</v>
      </c>
      <c r="J53" s="80">
        <v>70532.899999999994</v>
      </c>
    </row>
    <row r="54" spans="1:10" x14ac:dyDescent="0.25">
      <c r="A54" s="203"/>
      <c r="B54" s="190"/>
      <c r="C54" s="29" t="s">
        <v>140</v>
      </c>
      <c r="D54" s="161" t="s">
        <v>150</v>
      </c>
      <c r="E54" s="123">
        <v>1</v>
      </c>
      <c r="F54" s="123">
        <v>2290</v>
      </c>
      <c r="G54" s="123"/>
      <c r="H54" s="123"/>
      <c r="I54" s="23"/>
      <c r="J54" s="121"/>
    </row>
    <row r="55" spans="1:10" ht="31.5" x14ac:dyDescent="0.25">
      <c r="A55" s="203"/>
      <c r="B55" s="190"/>
      <c r="C55" s="29" t="s">
        <v>87</v>
      </c>
      <c r="D55" s="161" t="s">
        <v>150</v>
      </c>
      <c r="E55" s="68">
        <v>3</v>
      </c>
      <c r="F55" s="84">
        <v>22985.9</v>
      </c>
      <c r="G55" s="84" t="s">
        <v>22</v>
      </c>
      <c r="H55" s="84" t="s">
        <v>22</v>
      </c>
      <c r="I55" s="23" t="s">
        <v>22</v>
      </c>
      <c r="J55" s="80" t="s">
        <v>22</v>
      </c>
    </row>
    <row r="56" spans="1:10" x14ac:dyDescent="0.25">
      <c r="A56" s="203"/>
      <c r="B56" s="190"/>
      <c r="C56" s="97" t="s">
        <v>130</v>
      </c>
      <c r="D56" s="161" t="s">
        <v>150</v>
      </c>
      <c r="E56" s="77">
        <v>1</v>
      </c>
      <c r="F56" s="91">
        <v>372.5</v>
      </c>
      <c r="G56" s="123" t="s">
        <v>22</v>
      </c>
      <c r="H56" s="123" t="s">
        <v>22</v>
      </c>
      <c r="I56" s="123" t="s">
        <v>22</v>
      </c>
      <c r="J56" s="121" t="s">
        <v>22</v>
      </c>
    </row>
    <row r="57" spans="1:10" ht="16.5" thickBot="1" x14ac:dyDescent="0.3">
      <c r="A57" s="204"/>
      <c r="B57" s="191"/>
      <c r="C57" s="64" t="s">
        <v>88</v>
      </c>
      <c r="D57" s="101" t="s">
        <v>2</v>
      </c>
      <c r="E57" s="69">
        <v>1</v>
      </c>
      <c r="F57" s="21">
        <v>84578.1</v>
      </c>
      <c r="G57" s="21" t="s">
        <v>22</v>
      </c>
      <c r="H57" s="21" t="s">
        <v>22</v>
      </c>
      <c r="I57" s="102" t="s">
        <v>22</v>
      </c>
      <c r="J57" s="81" t="s">
        <v>22</v>
      </c>
    </row>
    <row r="58" spans="1:10" x14ac:dyDescent="0.25">
      <c r="A58" s="202">
        <v>7</v>
      </c>
      <c r="B58" s="189" t="s">
        <v>26</v>
      </c>
      <c r="C58" s="110" t="s">
        <v>132</v>
      </c>
      <c r="D58" s="111" t="s">
        <v>3</v>
      </c>
      <c r="E58" s="67">
        <v>1</v>
      </c>
      <c r="F58" s="118">
        <v>6500</v>
      </c>
      <c r="G58" s="89" t="s">
        <v>22</v>
      </c>
      <c r="H58" s="89" t="s">
        <v>22</v>
      </c>
      <c r="I58" s="89" t="s">
        <v>22</v>
      </c>
      <c r="J58" s="90" t="s">
        <v>22</v>
      </c>
    </row>
    <row r="59" spans="1:10" ht="31.5" x14ac:dyDescent="0.25">
      <c r="A59" s="203"/>
      <c r="B59" s="190"/>
      <c r="C59" s="109" t="s">
        <v>133</v>
      </c>
      <c r="D59" s="161" t="s">
        <v>150</v>
      </c>
      <c r="E59" s="107">
        <v>1</v>
      </c>
      <c r="F59" s="119">
        <v>51.8</v>
      </c>
      <c r="G59" s="93" t="s">
        <v>22</v>
      </c>
      <c r="H59" s="93" t="s">
        <v>22</v>
      </c>
      <c r="I59" s="93" t="s">
        <v>22</v>
      </c>
      <c r="J59" s="94" t="s">
        <v>22</v>
      </c>
    </row>
    <row r="60" spans="1:10" x14ac:dyDescent="0.25">
      <c r="A60" s="203"/>
      <c r="B60" s="190"/>
      <c r="C60" s="106" t="s">
        <v>90</v>
      </c>
      <c r="D60" s="161" t="s">
        <v>150</v>
      </c>
      <c r="E60" s="107">
        <v>1</v>
      </c>
      <c r="F60" s="108">
        <v>43282.8</v>
      </c>
      <c r="G60" s="93" t="s">
        <v>22</v>
      </c>
      <c r="H60" s="93" t="s">
        <v>22</v>
      </c>
      <c r="I60" s="93" t="s">
        <v>22</v>
      </c>
      <c r="J60" s="94" t="s">
        <v>22</v>
      </c>
    </row>
    <row r="61" spans="1:10" ht="16.5" thickBot="1" x14ac:dyDescent="0.3">
      <c r="A61" s="204"/>
      <c r="B61" s="191"/>
      <c r="C61" s="112" t="s">
        <v>131</v>
      </c>
      <c r="D61" s="113" t="s">
        <v>96</v>
      </c>
      <c r="E61" s="92" t="s">
        <v>22</v>
      </c>
      <c r="F61" s="114">
        <v>121219.3</v>
      </c>
      <c r="G61" s="92">
        <v>4.7</v>
      </c>
      <c r="H61" s="92">
        <v>121219.3</v>
      </c>
      <c r="I61" s="92" t="s">
        <v>22</v>
      </c>
      <c r="J61" s="65" t="s">
        <v>22</v>
      </c>
    </row>
    <row r="62" spans="1:10" x14ac:dyDescent="0.25">
      <c r="A62" s="202" t="s">
        <v>117</v>
      </c>
      <c r="B62" s="189" t="s">
        <v>28</v>
      </c>
      <c r="C62" s="104" t="s">
        <v>134</v>
      </c>
      <c r="D62" s="161" t="s">
        <v>150</v>
      </c>
      <c r="E62" s="67">
        <v>18</v>
      </c>
      <c r="F62" s="105">
        <v>1030.4000000000001</v>
      </c>
      <c r="G62" s="125" t="s">
        <v>22</v>
      </c>
      <c r="H62" s="125" t="s">
        <v>22</v>
      </c>
      <c r="I62" s="125" t="s">
        <v>22</v>
      </c>
      <c r="J62" s="127" t="s">
        <v>22</v>
      </c>
    </row>
    <row r="63" spans="1:10" ht="31.5" x14ac:dyDescent="0.25">
      <c r="A63" s="203"/>
      <c r="B63" s="190"/>
      <c r="C63" s="115" t="s">
        <v>91</v>
      </c>
      <c r="D63" s="161" t="s">
        <v>150</v>
      </c>
      <c r="E63" s="135">
        <f>1+1</f>
        <v>2</v>
      </c>
      <c r="F63" s="132">
        <f>130+450+19.2+190</f>
        <v>789.2</v>
      </c>
      <c r="G63" s="132" t="s">
        <v>22</v>
      </c>
      <c r="H63" s="132" t="s">
        <v>22</v>
      </c>
      <c r="I63" s="132" t="s">
        <v>22</v>
      </c>
      <c r="J63" s="133" t="s">
        <v>22</v>
      </c>
    </row>
    <row r="64" spans="1:10" ht="31.5" x14ac:dyDescent="0.25">
      <c r="A64" s="203"/>
      <c r="B64" s="190"/>
      <c r="C64" s="115" t="s">
        <v>139</v>
      </c>
      <c r="D64" s="132"/>
      <c r="E64" s="135">
        <v>2</v>
      </c>
      <c r="F64" s="132">
        <f>208.8+140.9</f>
        <v>349.70000000000005</v>
      </c>
      <c r="G64" s="126" t="s">
        <v>22</v>
      </c>
      <c r="H64" s="126" t="s">
        <v>22</v>
      </c>
      <c r="I64" s="126" t="s">
        <v>22</v>
      </c>
      <c r="J64" s="128" t="s">
        <v>22</v>
      </c>
    </row>
    <row r="65" spans="1:10" x14ac:dyDescent="0.25">
      <c r="A65" s="203"/>
      <c r="B65" s="190"/>
      <c r="C65" s="29" t="s">
        <v>56</v>
      </c>
      <c r="D65" s="161" t="s">
        <v>150</v>
      </c>
      <c r="E65" s="68">
        <f>1+1</f>
        <v>2</v>
      </c>
      <c r="F65" s="12">
        <f>2273.4+7790</f>
        <v>10063.4</v>
      </c>
      <c r="G65" s="68">
        <v>1</v>
      </c>
      <c r="H65" s="126">
        <v>5233.3</v>
      </c>
      <c r="I65" s="126" t="s">
        <v>22</v>
      </c>
      <c r="J65" s="128" t="s">
        <v>22</v>
      </c>
    </row>
    <row r="66" spans="1:10" x14ac:dyDescent="0.25">
      <c r="A66" s="203"/>
      <c r="B66" s="190"/>
      <c r="C66" s="29" t="s">
        <v>57</v>
      </c>
      <c r="D66" s="24" t="s">
        <v>96</v>
      </c>
      <c r="E66" s="126">
        <v>2.4900000000000002</v>
      </c>
      <c r="F66" s="26">
        <v>16541.3</v>
      </c>
      <c r="G66" s="126" t="s">
        <v>22</v>
      </c>
      <c r="H66" s="126" t="s">
        <v>22</v>
      </c>
      <c r="I66" s="126" t="s">
        <v>22</v>
      </c>
      <c r="J66" s="128" t="s">
        <v>22</v>
      </c>
    </row>
    <row r="67" spans="1:10" x14ac:dyDescent="0.25">
      <c r="A67" s="203"/>
      <c r="B67" s="190"/>
      <c r="C67" s="86" t="s">
        <v>135</v>
      </c>
      <c r="D67" s="161" t="s">
        <v>150</v>
      </c>
      <c r="E67" s="134">
        <f>1</f>
        <v>1</v>
      </c>
      <c r="F67" s="116">
        <f>3308.4</f>
        <v>3308.4</v>
      </c>
      <c r="G67" s="126" t="s">
        <v>22</v>
      </c>
      <c r="H67" s="126" t="s">
        <v>22</v>
      </c>
      <c r="I67" s="126" t="s">
        <v>22</v>
      </c>
      <c r="J67" s="128" t="s">
        <v>22</v>
      </c>
    </row>
    <row r="68" spans="1:10" x14ac:dyDescent="0.25">
      <c r="A68" s="203"/>
      <c r="B68" s="190"/>
      <c r="C68" s="86" t="s">
        <v>136</v>
      </c>
      <c r="D68" s="161" t="s">
        <v>150</v>
      </c>
      <c r="E68" s="134">
        <v>2</v>
      </c>
      <c r="F68" s="116">
        <v>1200</v>
      </c>
      <c r="G68" s="126" t="s">
        <v>22</v>
      </c>
      <c r="H68" s="126" t="s">
        <v>22</v>
      </c>
      <c r="I68" s="126" t="s">
        <v>22</v>
      </c>
      <c r="J68" s="128" t="s">
        <v>22</v>
      </c>
    </row>
    <row r="69" spans="1:10" ht="32.25" thickBot="1" x14ac:dyDescent="0.3">
      <c r="A69" s="204"/>
      <c r="B69" s="191"/>
      <c r="C69" s="30" t="s">
        <v>58</v>
      </c>
      <c r="D69" s="62" t="s">
        <v>1</v>
      </c>
      <c r="E69" s="21">
        <v>80.5</v>
      </c>
      <c r="F69" s="21" t="s">
        <v>22</v>
      </c>
      <c r="G69" s="21">
        <v>80.5</v>
      </c>
      <c r="H69" s="21" t="s">
        <v>22</v>
      </c>
      <c r="I69" s="21">
        <v>80.5</v>
      </c>
      <c r="J69" s="131" t="s">
        <v>22</v>
      </c>
    </row>
    <row r="70" spans="1:10" ht="31.5" x14ac:dyDescent="0.25">
      <c r="A70" s="202">
        <v>9</v>
      </c>
      <c r="B70" s="235" t="s">
        <v>27</v>
      </c>
      <c r="C70" s="55" t="s">
        <v>92</v>
      </c>
      <c r="D70" s="161" t="s">
        <v>150</v>
      </c>
      <c r="E70" s="56">
        <v>48</v>
      </c>
      <c r="F70" s="150">
        <v>3500</v>
      </c>
      <c r="G70" s="56">
        <v>48</v>
      </c>
      <c r="H70" s="150">
        <v>3640</v>
      </c>
      <c r="I70" s="56">
        <v>48</v>
      </c>
      <c r="J70" s="154">
        <v>3785.6</v>
      </c>
    </row>
    <row r="71" spans="1:10" x14ac:dyDescent="0.25">
      <c r="A71" s="203"/>
      <c r="B71" s="236"/>
      <c r="C71" s="33" t="s">
        <v>93</v>
      </c>
      <c r="D71" s="161" t="s">
        <v>150</v>
      </c>
      <c r="E71" s="3">
        <v>5</v>
      </c>
      <c r="F71" s="151">
        <v>679.9</v>
      </c>
      <c r="G71" s="3">
        <v>5</v>
      </c>
      <c r="H71" s="151">
        <v>707.2</v>
      </c>
      <c r="I71" s="3">
        <v>5</v>
      </c>
      <c r="J71" s="155">
        <v>735.5</v>
      </c>
    </row>
    <row r="72" spans="1:10" ht="31.5" x14ac:dyDescent="0.25">
      <c r="A72" s="203"/>
      <c r="B72" s="236"/>
      <c r="C72" s="33" t="s">
        <v>94</v>
      </c>
      <c r="D72" s="5" t="s">
        <v>96</v>
      </c>
      <c r="E72" s="3">
        <v>1085.5</v>
      </c>
      <c r="F72" s="151">
        <v>3018</v>
      </c>
      <c r="G72" s="3">
        <v>1085.5</v>
      </c>
      <c r="H72" s="151">
        <v>3138.7</v>
      </c>
      <c r="I72" s="3">
        <v>1085.5</v>
      </c>
      <c r="J72" s="155">
        <v>3264.2</v>
      </c>
    </row>
    <row r="73" spans="1:10" x14ac:dyDescent="0.25">
      <c r="A73" s="203"/>
      <c r="B73" s="236"/>
      <c r="C73" s="33" t="s">
        <v>95</v>
      </c>
      <c r="D73" s="161" t="s">
        <v>150</v>
      </c>
      <c r="E73" s="3">
        <v>55</v>
      </c>
      <c r="F73" s="151">
        <v>18591</v>
      </c>
      <c r="G73" s="3">
        <v>55</v>
      </c>
      <c r="H73" s="151">
        <v>19334.599999999999</v>
      </c>
      <c r="I73" s="3">
        <v>55</v>
      </c>
      <c r="J73" s="155">
        <v>20108</v>
      </c>
    </row>
    <row r="74" spans="1:10" x14ac:dyDescent="0.25">
      <c r="A74" s="203"/>
      <c r="B74" s="236"/>
      <c r="C74" s="33" t="s">
        <v>97</v>
      </c>
      <c r="D74" s="7" t="s">
        <v>44</v>
      </c>
      <c r="E74" s="3">
        <v>350</v>
      </c>
      <c r="F74" s="151">
        <v>5320</v>
      </c>
      <c r="G74" s="3" t="s">
        <v>22</v>
      </c>
      <c r="H74" s="151" t="s">
        <v>22</v>
      </c>
      <c r="I74" s="3" t="s">
        <v>22</v>
      </c>
      <c r="J74" s="155" t="s">
        <v>22</v>
      </c>
    </row>
    <row r="75" spans="1:10" x14ac:dyDescent="0.25">
      <c r="A75" s="203"/>
      <c r="B75" s="236"/>
      <c r="C75" s="13" t="s">
        <v>99</v>
      </c>
      <c r="D75" s="161" t="s">
        <v>150</v>
      </c>
      <c r="E75" s="3">
        <v>1</v>
      </c>
      <c r="F75" s="151">
        <v>26000</v>
      </c>
      <c r="G75" s="3" t="s">
        <v>22</v>
      </c>
      <c r="H75" s="151" t="s">
        <v>22</v>
      </c>
      <c r="I75" s="3" t="s">
        <v>22</v>
      </c>
      <c r="J75" s="155" t="s">
        <v>22</v>
      </c>
    </row>
    <row r="76" spans="1:10" ht="31.5" x14ac:dyDescent="0.25">
      <c r="A76" s="203"/>
      <c r="B76" s="236"/>
      <c r="C76" s="11" t="s">
        <v>98</v>
      </c>
      <c r="D76" s="7" t="s">
        <v>96</v>
      </c>
      <c r="E76" s="3">
        <v>15.4</v>
      </c>
      <c r="F76" s="151">
        <v>600</v>
      </c>
      <c r="G76" s="3" t="s">
        <v>22</v>
      </c>
      <c r="H76" s="151" t="s">
        <v>22</v>
      </c>
      <c r="I76" s="3" t="s">
        <v>22</v>
      </c>
      <c r="J76" s="155" t="s">
        <v>22</v>
      </c>
    </row>
    <row r="77" spans="1:10" ht="32.25" thickBot="1" x14ac:dyDescent="0.3">
      <c r="A77" s="204"/>
      <c r="B77" s="237"/>
      <c r="C77" s="57" t="s">
        <v>59</v>
      </c>
      <c r="D77" s="60" t="s">
        <v>155</v>
      </c>
      <c r="E77" s="58">
        <v>15872</v>
      </c>
      <c r="F77" s="152">
        <v>6716.8</v>
      </c>
      <c r="G77" s="58">
        <v>16348</v>
      </c>
      <c r="H77" s="152">
        <v>9099</v>
      </c>
      <c r="I77" s="58">
        <v>16838</v>
      </c>
      <c r="J77" s="156">
        <v>10753.3</v>
      </c>
    </row>
    <row r="78" spans="1:10" x14ac:dyDescent="0.25">
      <c r="A78" s="186" t="s">
        <v>122</v>
      </c>
      <c r="B78" s="231" t="s">
        <v>82</v>
      </c>
      <c r="C78" s="55" t="s">
        <v>43</v>
      </c>
      <c r="D78" s="56" t="s">
        <v>44</v>
      </c>
      <c r="E78" s="56">
        <v>158.1</v>
      </c>
      <c r="F78" s="150">
        <v>9169.7999999999993</v>
      </c>
      <c r="G78" s="56" t="s">
        <v>22</v>
      </c>
      <c r="H78" s="150" t="s">
        <v>22</v>
      </c>
      <c r="I78" s="56" t="s">
        <v>22</v>
      </c>
      <c r="J78" s="154" t="s">
        <v>22</v>
      </c>
    </row>
    <row r="79" spans="1:10" ht="31.5" x14ac:dyDescent="0.25">
      <c r="A79" s="234"/>
      <c r="B79" s="232"/>
      <c r="C79" s="4" t="s">
        <v>60</v>
      </c>
      <c r="D79" s="170" t="s">
        <v>150</v>
      </c>
      <c r="E79" s="3">
        <v>1</v>
      </c>
      <c r="F79" s="151">
        <v>3055</v>
      </c>
      <c r="G79" s="3" t="s">
        <v>22</v>
      </c>
      <c r="H79" s="151" t="s">
        <v>22</v>
      </c>
      <c r="I79" s="3" t="s">
        <v>22</v>
      </c>
      <c r="J79" s="155" t="s">
        <v>22</v>
      </c>
    </row>
    <row r="80" spans="1:10" ht="32.25" thickBot="1" x14ac:dyDescent="0.3">
      <c r="A80" s="197"/>
      <c r="B80" s="233"/>
      <c r="C80" s="57" t="s">
        <v>45</v>
      </c>
      <c r="D80" s="21" t="s">
        <v>150</v>
      </c>
      <c r="E80" s="58">
        <v>1</v>
      </c>
      <c r="F80" s="152">
        <v>2480</v>
      </c>
      <c r="G80" s="58" t="s">
        <v>22</v>
      </c>
      <c r="H80" s="152" t="s">
        <v>22</v>
      </c>
      <c r="I80" s="58" t="s">
        <v>22</v>
      </c>
      <c r="J80" s="156" t="s">
        <v>22</v>
      </c>
    </row>
    <row r="81" spans="1:10" ht="51" customHeight="1" x14ac:dyDescent="0.25">
      <c r="A81" s="203" t="s">
        <v>146</v>
      </c>
      <c r="B81" s="236" t="s">
        <v>147</v>
      </c>
      <c r="C81" s="117" t="s">
        <v>138</v>
      </c>
      <c r="D81" s="168" t="s">
        <v>150</v>
      </c>
      <c r="E81" s="59">
        <v>1</v>
      </c>
      <c r="F81" s="153">
        <v>677.2</v>
      </c>
      <c r="G81" s="59" t="s">
        <v>22</v>
      </c>
      <c r="H81" s="153" t="s">
        <v>22</v>
      </c>
      <c r="I81" s="59" t="s">
        <v>22</v>
      </c>
      <c r="J81" s="157" t="s">
        <v>22</v>
      </c>
    </row>
    <row r="82" spans="1:10" ht="38.25" customHeight="1" x14ac:dyDescent="0.25">
      <c r="A82" s="203"/>
      <c r="B82" s="236"/>
      <c r="C82" s="4" t="s">
        <v>14</v>
      </c>
      <c r="D82" s="161" t="s">
        <v>150</v>
      </c>
      <c r="E82" s="59">
        <v>6</v>
      </c>
      <c r="F82" s="153">
        <f>456-360</f>
        <v>96</v>
      </c>
      <c r="G82" s="59">
        <v>6</v>
      </c>
      <c r="H82" s="153">
        <f>459.9-360</f>
        <v>99.899999999999977</v>
      </c>
      <c r="I82" s="59">
        <v>6</v>
      </c>
      <c r="J82" s="157">
        <f>463.9-360</f>
        <v>103.89999999999998</v>
      </c>
    </row>
    <row r="83" spans="1:10" ht="23.25" customHeight="1" x14ac:dyDescent="0.25">
      <c r="A83" s="203"/>
      <c r="B83" s="236"/>
      <c r="C83" s="4" t="s">
        <v>137</v>
      </c>
      <c r="D83" s="161" t="s">
        <v>150</v>
      </c>
      <c r="E83" s="59">
        <v>1054</v>
      </c>
      <c r="F83" s="153">
        <v>1581</v>
      </c>
      <c r="G83" s="59">
        <v>6</v>
      </c>
      <c r="H83" s="153">
        <v>360</v>
      </c>
      <c r="I83" s="59">
        <v>6</v>
      </c>
      <c r="J83" s="157">
        <v>360</v>
      </c>
    </row>
    <row r="84" spans="1:10" ht="31.5" x14ac:dyDescent="0.25">
      <c r="A84" s="203"/>
      <c r="B84" s="236"/>
      <c r="C84" s="4" t="s">
        <v>100</v>
      </c>
      <c r="D84" s="161" t="s">
        <v>150</v>
      </c>
      <c r="E84" s="3">
        <v>10</v>
      </c>
      <c r="F84" s="151">
        <v>64.099999999999994</v>
      </c>
      <c r="G84" s="3">
        <v>10</v>
      </c>
      <c r="H84" s="151">
        <v>64.099999999999994</v>
      </c>
      <c r="I84" s="3">
        <v>10</v>
      </c>
      <c r="J84" s="155">
        <v>64.099999999999994</v>
      </c>
    </row>
    <row r="85" spans="1:10" ht="47.25" x14ac:dyDescent="0.25">
      <c r="A85" s="203"/>
      <c r="B85" s="236"/>
      <c r="C85" s="35" t="s">
        <v>101</v>
      </c>
      <c r="D85" s="3" t="s">
        <v>1</v>
      </c>
      <c r="E85" s="3">
        <v>100</v>
      </c>
      <c r="F85" s="151">
        <f>887.4+14</f>
        <v>901.4</v>
      </c>
      <c r="G85" s="3">
        <v>100</v>
      </c>
      <c r="H85" s="151">
        <v>922.9</v>
      </c>
      <c r="I85" s="3">
        <v>100</v>
      </c>
      <c r="J85" s="155">
        <v>959.7</v>
      </c>
    </row>
    <row r="86" spans="1:10" ht="31.5" x14ac:dyDescent="0.25">
      <c r="A86" s="203"/>
      <c r="B86" s="236"/>
      <c r="C86" s="35" t="s">
        <v>102</v>
      </c>
      <c r="D86" s="34" t="s">
        <v>156</v>
      </c>
      <c r="E86" s="3">
        <v>0.57999999999999996</v>
      </c>
      <c r="F86" s="151">
        <v>1856</v>
      </c>
      <c r="G86" s="3" t="s">
        <v>22</v>
      </c>
      <c r="H86" s="151" t="s">
        <v>22</v>
      </c>
      <c r="I86" s="3" t="s">
        <v>22</v>
      </c>
      <c r="J86" s="155" t="s">
        <v>22</v>
      </c>
    </row>
    <row r="87" spans="1:10" ht="32.25" thickBot="1" x14ac:dyDescent="0.3">
      <c r="A87" s="204"/>
      <c r="B87" s="237"/>
      <c r="C87" s="57" t="s">
        <v>32</v>
      </c>
      <c r="D87" s="161" t="s">
        <v>150</v>
      </c>
      <c r="E87" s="58">
        <v>3</v>
      </c>
      <c r="F87" s="152">
        <v>59031.5</v>
      </c>
      <c r="G87" s="58" t="s">
        <v>22</v>
      </c>
      <c r="H87" s="152" t="s">
        <v>22</v>
      </c>
      <c r="I87" s="58" t="s">
        <v>22</v>
      </c>
      <c r="J87" s="156" t="s">
        <v>22</v>
      </c>
    </row>
    <row r="88" spans="1:10" ht="31.5" x14ac:dyDescent="0.25">
      <c r="A88" s="228" t="s">
        <v>103</v>
      </c>
      <c r="B88" s="212" t="s">
        <v>83</v>
      </c>
      <c r="C88" s="136" t="s">
        <v>61</v>
      </c>
      <c r="D88" s="137" t="s">
        <v>1</v>
      </c>
      <c r="E88" s="137">
        <v>100</v>
      </c>
      <c r="F88" s="144">
        <v>22292.1</v>
      </c>
      <c r="G88" s="137">
        <v>100</v>
      </c>
      <c r="H88" s="144">
        <v>22747.3</v>
      </c>
      <c r="I88" s="137">
        <v>100</v>
      </c>
      <c r="J88" s="147">
        <v>22747.3</v>
      </c>
    </row>
    <row r="89" spans="1:10" ht="31.5" x14ac:dyDescent="0.25">
      <c r="A89" s="229"/>
      <c r="B89" s="213"/>
      <c r="C89" s="138" t="s">
        <v>62</v>
      </c>
      <c r="D89" s="140" t="s">
        <v>1</v>
      </c>
      <c r="E89" s="140">
        <v>100</v>
      </c>
      <c r="F89" s="145">
        <v>29972.9</v>
      </c>
      <c r="G89" s="140">
        <v>100</v>
      </c>
      <c r="H89" s="145">
        <v>30104.7</v>
      </c>
      <c r="I89" s="140">
        <v>100</v>
      </c>
      <c r="J89" s="148">
        <v>30104.7</v>
      </c>
    </row>
    <row r="90" spans="1:10" ht="47.25" x14ac:dyDescent="0.25">
      <c r="A90" s="229"/>
      <c r="B90" s="213"/>
      <c r="C90" s="138" t="s">
        <v>19</v>
      </c>
      <c r="D90" s="140" t="s">
        <v>1</v>
      </c>
      <c r="E90" s="140">
        <v>100</v>
      </c>
      <c r="F90" s="145">
        <v>2426.6999999999998</v>
      </c>
      <c r="G90" s="140">
        <v>100</v>
      </c>
      <c r="H90" s="145">
        <v>374.3</v>
      </c>
      <c r="I90" s="140">
        <v>100</v>
      </c>
      <c r="J90" s="148">
        <v>4440.3999999999996</v>
      </c>
    </row>
    <row r="91" spans="1:10" x14ac:dyDescent="0.25">
      <c r="A91" s="229"/>
      <c r="B91" s="213"/>
      <c r="C91" s="215" t="s">
        <v>63</v>
      </c>
      <c r="D91" s="242" t="s">
        <v>64</v>
      </c>
      <c r="E91" s="216">
        <v>238.5</v>
      </c>
      <c r="F91" s="217">
        <v>17498.599999999999</v>
      </c>
      <c r="G91" s="216">
        <v>238.5</v>
      </c>
      <c r="H91" s="217">
        <v>18198.5</v>
      </c>
      <c r="I91" s="216">
        <v>238.5</v>
      </c>
      <c r="J91" s="211">
        <v>18926.400000000001</v>
      </c>
    </row>
    <row r="92" spans="1:10" x14ac:dyDescent="0.25">
      <c r="A92" s="229"/>
      <c r="B92" s="213"/>
      <c r="C92" s="215"/>
      <c r="D92" s="241" t="s">
        <v>65</v>
      </c>
      <c r="E92" s="216"/>
      <c r="F92" s="217"/>
      <c r="G92" s="216"/>
      <c r="H92" s="217"/>
      <c r="I92" s="216"/>
      <c r="J92" s="211"/>
    </row>
    <row r="93" spans="1:10" ht="31.5" x14ac:dyDescent="0.25">
      <c r="A93" s="229"/>
      <c r="B93" s="213"/>
      <c r="C93" s="138" t="s">
        <v>66</v>
      </c>
      <c r="D93" s="139" t="s">
        <v>67</v>
      </c>
      <c r="E93" s="140">
        <v>1550.5</v>
      </c>
      <c r="F93" s="145">
        <v>18972.400000000001</v>
      </c>
      <c r="G93" s="140">
        <v>1550.5</v>
      </c>
      <c r="H93" s="145">
        <v>19731.099999999999</v>
      </c>
      <c r="I93" s="140">
        <v>1550.5</v>
      </c>
      <c r="J93" s="148">
        <v>20520.5</v>
      </c>
    </row>
    <row r="94" spans="1:10" x14ac:dyDescent="0.25">
      <c r="A94" s="229"/>
      <c r="B94" s="213"/>
      <c r="C94" s="138" t="s">
        <v>68</v>
      </c>
      <c r="D94" s="139" t="s">
        <v>69</v>
      </c>
      <c r="E94" s="140">
        <v>86.2</v>
      </c>
      <c r="F94" s="145">
        <v>602.20000000000005</v>
      </c>
      <c r="G94" s="140">
        <v>86.2</v>
      </c>
      <c r="H94" s="145">
        <v>626.4</v>
      </c>
      <c r="I94" s="140">
        <v>86.2</v>
      </c>
      <c r="J94" s="148">
        <v>651.29999999999995</v>
      </c>
    </row>
    <row r="95" spans="1:10" x14ac:dyDescent="0.25">
      <c r="A95" s="229"/>
      <c r="B95" s="213"/>
      <c r="C95" s="138" t="s">
        <v>70</v>
      </c>
      <c r="D95" s="139" t="s">
        <v>69</v>
      </c>
      <c r="E95" s="140">
        <v>67.599999999999994</v>
      </c>
      <c r="F95" s="145">
        <v>497.3</v>
      </c>
      <c r="G95" s="140">
        <v>67.599999999999994</v>
      </c>
      <c r="H95" s="145">
        <v>517.20000000000005</v>
      </c>
      <c r="I95" s="140">
        <v>67.599999999999994</v>
      </c>
      <c r="J95" s="148">
        <v>538</v>
      </c>
    </row>
    <row r="96" spans="1:10" x14ac:dyDescent="0.25">
      <c r="A96" s="229"/>
      <c r="B96" s="213"/>
      <c r="C96" s="138" t="s">
        <v>71</v>
      </c>
      <c r="D96" s="139" t="s">
        <v>69</v>
      </c>
      <c r="E96" s="140">
        <v>38</v>
      </c>
      <c r="F96" s="145">
        <v>37.1</v>
      </c>
      <c r="G96" s="140">
        <v>38</v>
      </c>
      <c r="H96" s="145">
        <v>38.6</v>
      </c>
      <c r="I96" s="140">
        <v>38</v>
      </c>
      <c r="J96" s="148">
        <v>40</v>
      </c>
    </row>
    <row r="97" spans="1:10" x14ac:dyDescent="0.25">
      <c r="A97" s="229"/>
      <c r="B97" s="213"/>
      <c r="C97" s="138" t="s">
        <v>72</v>
      </c>
      <c r="D97" s="139" t="s">
        <v>69</v>
      </c>
      <c r="E97" s="140">
        <v>50.4</v>
      </c>
      <c r="F97" s="145">
        <v>279.8</v>
      </c>
      <c r="G97" s="140">
        <v>50.4</v>
      </c>
      <c r="H97" s="145">
        <v>291</v>
      </c>
      <c r="I97" s="140">
        <v>50.4</v>
      </c>
      <c r="J97" s="148">
        <v>302.5</v>
      </c>
    </row>
    <row r="98" spans="1:10" x14ac:dyDescent="0.25">
      <c r="A98" s="229"/>
      <c r="B98" s="213"/>
      <c r="C98" s="138" t="s">
        <v>73</v>
      </c>
      <c r="D98" s="139" t="s">
        <v>44</v>
      </c>
      <c r="E98" s="140">
        <v>249</v>
      </c>
      <c r="F98" s="145">
        <v>7321</v>
      </c>
      <c r="G98" s="140">
        <v>239</v>
      </c>
      <c r="H98" s="145">
        <v>7348.9</v>
      </c>
      <c r="I98" s="140">
        <v>239</v>
      </c>
      <c r="J98" s="148">
        <v>7642.9</v>
      </c>
    </row>
    <row r="99" spans="1:10" ht="16.5" thickBot="1" x14ac:dyDescent="0.3">
      <c r="A99" s="230"/>
      <c r="B99" s="214"/>
      <c r="C99" s="141" t="s">
        <v>74</v>
      </c>
      <c r="D99" s="142" t="s">
        <v>69</v>
      </c>
      <c r="E99" s="143">
        <v>19</v>
      </c>
      <c r="F99" s="146">
        <v>433.3</v>
      </c>
      <c r="G99" s="143">
        <v>25</v>
      </c>
      <c r="H99" s="146">
        <v>594.1</v>
      </c>
      <c r="I99" s="143">
        <v>24</v>
      </c>
      <c r="J99" s="149">
        <v>581.20000000000005</v>
      </c>
    </row>
    <row r="100" spans="1:10" x14ac:dyDescent="0.25">
      <c r="A100" s="221">
        <v>13</v>
      </c>
      <c r="B100" s="224" t="s">
        <v>104</v>
      </c>
      <c r="C100" s="45" t="s">
        <v>105</v>
      </c>
      <c r="D100" s="161" t="s">
        <v>150</v>
      </c>
      <c r="E100" s="73">
        <f>25+4</f>
        <v>29</v>
      </c>
      <c r="F100" s="46">
        <f>9051.6+1028.7</f>
        <v>10080.300000000001</v>
      </c>
      <c r="G100" s="73">
        <f>25+4</f>
        <v>29</v>
      </c>
      <c r="H100" s="46">
        <f>9413.8+1071.4</f>
        <v>10485.199999999999</v>
      </c>
      <c r="I100" s="73">
        <f>25+4</f>
        <v>29</v>
      </c>
      <c r="J100" s="47">
        <f>9790.5+1112.7</f>
        <v>10903.2</v>
      </c>
    </row>
    <row r="101" spans="1:10" ht="31.5" x14ac:dyDescent="0.25">
      <c r="A101" s="222"/>
      <c r="B101" s="225"/>
      <c r="C101" s="37" t="s">
        <v>106</v>
      </c>
      <c r="D101" s="161" t="s">
        <v>150</v>
      </c>
      <c r="E101" s="74">
        <v>1</v>
      </c>
      <c r="F101" s="36">
        <v>401.6</v>
      </c>
      <c r="G101" s="74" t="s">
        <v>22</v>
      </c>
      <c r="H101" s="36" t="s">
        <v>22</v>
      </c>
      <c r="I101" s="74" t="s">
        <v>22</v>
      </c>
      <c r="J101" s="48" t="s">
        <v>22</v>
      </c>
    </row>
    <row r="102" spans="1:10" x14ac:dyDescent="0.25">
      <c r="A102" s="222"/>
      <c r="B102" s="225"/>
      <c r="C102" s="37" t="s">
        <v>107</v>
      </c>
      <c r="D102" s="161" t="s">
        <v>150</v>
      </c>
      <c r="E102" s="74">
        <v>1</v>
      </c>
      <c r="F102" s="36">
        <v>4.3</v>
      </c>
      <c r="G102" s="74">
        <v>1</v>
      </c>
      <c r="H102" s="36">
        <v>9.6999999999999993</v>
      </c>
      <c r="I102" s="74" t="s">
        <v>22</v>
      </c>
      <c r="J102" s="48" t="s">
        <v>22</v>
      </c>
    </row>
    <row r="103" spans="1:10" ht="48" thickBot="1" x14ac:dyDescent="0.3">
      <c r="A103" s="223"/>
      <c r="B103" s="226"/>
      <c r="C103" s="52" t="s">
        <v>108</v>
      </c>
      <c r="D103" s="53" t="s">
        <v>1</v>
      </c>
      <c r="E103" s="75">
        <v>45</v>
      </c>
      <c r="F103" s="54">
        <v>900</v>
      </c>
      <c r="G103" s="75">
        <v>45</v>
      </c>
      <c r="H103" s="50">
        <v>900</v>
      </c>
      <c r="I103" s="75">
        <v>45</v>
      </c>
      <c r="J103" s="51">
        <v>900</v>
      </c>
    </row>
    <row r="104" spans="1:10" ht="47.25" x14ac:dyDescent="0.25">
      <c r="A104" s="180">
        <v>14</v>
      </c>
      <c r="B104" s="218" t="s">
        <v>112</v>
      </c>
      <c r="C104" s="45" t="s">
        <v>109</v>
      </c>
      <c r="D104" s="169" t="s">
        <v>150</v>
      </c>
      <c r="E104" s="73">
        <v>26</v>
      </c>
      <c r="F104" s="46">
        <v>500</v>
      </c>
      <c r="G104" s="73">
        <v>26</v>
      </c>
      <c r="H104" s="46">
        <v>500</v>
      </c>
      <c r="I104" s="73">
        <v>26</v>
      </c>
      <c r="J104" s="47">
        <v>500</v>
      </c>
    </row>
    <row r="105" spans="1:10" ht="47.25" x14ac:dyDescent="0.25">
      <c r="A105" s="227"/>
      <c r="B105" s="219"/>
      <c r="C105" s="37" t="s">
        <v>110</v>
      </c>
      <c r="D105" s="170" t="s">
        <v>150</v>
      </c>
      <c r="E105" s="74">
        <v>4</v>
      </c>
      <c r="F105" s="36">
        <v>150</v>
      </c>
      <c r="G105" s="74">
        <v>4</v>
      </c>
      <c r="H105" s="36">
        <v>150</v>
      </c>
      <c r="I105" s="74">
        <v>4</v>
      </c>
      <c r="J105" s="48">
        <v>150</v>
      </c>
    </row>
    <row r="106" spans="1:10" ht="32.25" thickBot="1" x14ac:dyDescent="0.3">
      <c r="A106" s="181"/>
      <c r="B106" s="220"/>
      <c r="C106" s="49" t="s">
        <v>111</v>
      </c>
      <c r="D106" s="21" t="s">
        <v>150</v>
      </c>
      <c r="E106" s="76">
        <v>5</v>
      </c>
      <c r="F106" s="50">
        <v>350</v>
      </c>
      <c r="G106" s="76">
        <v>5</v>
      </c>
      <c r="H106" s="50">
        <v>350</v>
      </c>
      <c r="I106" s="76">
        <v>5</v>
      </c>
      <c r="J106" s="51">
        <v>350</v>
      </c>
    </row>
    <row r="107" spans="1:10" ht="30" x14ac:dyDescent="0.25">
      <c r="A107" s="221">
        <v>15</v>
      </c>
      <c r="B107" s="218" t="s">
        <v>113</v>
      </c>
      <c r="C107" s="39" t="s">
        <v>114</v>
      </c>
      <c r="D107" s="169" t="s">
        <v>150</v>
      </c>
      <c r="E107" s="73">
        <f>255+100+18+96</f>
        <v>469</v>
      </c>
      <c r="F107" s="171">
        <f>1089.1+1272.2</f>
        <v>2361.3000000000002</v>
      </c>
      <c r="G107" s="73">
        <v>255</v>
      </c>
      <c r="H107" s="171">
        <v>640.6</v>
      </c>
      <c r="I107" s="73">
        <v>255</v>
      </c>
      <c r="J107" s="40">
        <v>640.6</v>
      </c>
    </row>
    <row r="108" spans="1:10" ht="30" x14ac:dyDescent="0.25">
      <c r="A108" s="222"/>
      <c r="B108" s="219"/>
      <c r="C108" s="38" t="s">
        <v>115</v>
      </c>
      <c r="D108" s="170" t="s">
        <v>150</v>
      </c>
      <c r="E108" s="74">
        <v>19</v>
      </c>
      <c r="F108" s="6">
        <f>1392+99.6</f>
        <v>1491.6</v>
      </c>
      <c r="G108" s="74">
        <v>19</v>
      </c>
      <c r="H108" s="6">
        <v>1392</v>
      </c>
      <c r="I108" s="74">
        <v>19</v>
      </c>
      <c r="J108" s="41">
        <v>1392</v>
      </c>
    </row>
    <row r="109" spans="1:10" ht="30.75" thickBot="1" x14ac:dyDescent="0.3">
      <c r="A109" s="223"/>
      <c r="B109" s="220"/>
      <c r="C109" s="42" t="s">
        <v>116</v>
      </c>
      <c r="D109" s="21" t="s">
        <v>150</v>
      </c>
      <c r="E109" s="76">
        <f>2+1</f>
        <v>3</v>
      </c>
      <c r="F109" s="172">
        <v>831.2</v>
      </c>
      <c r="G109" s="76">
        <v>1</v>
      </c>
      <c r="H109" s="172">
        <v>689.2</v>
      </c>
      <c r="I109" s="76">
        <v>1</v>
      </c>
      <c r="J109" s="44">
        <v>689.2</v>
      </c>
    </row>
    <row r="110" spans="1:10" ht="48" thickBot="1" x14ac:dyDescent="0.3">
      <c r="A110" s="162">
        <v>16</v>
      </c>
      <c r="B110" s="167" t="s">
        <v>148</v>
      </c>
      <c r="C110" s="173" t="s">
        <v>149</v>
      </c>
      <c r="D110" s="174" t="s">
        <v>96</v>
      </c>
      <c r="E110" s="163">
        <f>3+13.582</f>
        <v>16.582000000000001</v>
      </c>
      <c r="F110" s="164">
        <v>112984.4</v>
      </c>
      <c r="G110" s="165" t="s">
        <v>22</v>
      </c>
      <c r="H110" s="164" t="s">
        <v>22</v>
      </c>
      <c r="I110" s="165" t="s">
        <v>22</v>
      </c>
      <c r="J110" s="166" t="s">
        <v>22</v>
      </c>
    </row>
  </sheetData>
  <mergeCells count="59">
    <mergeCell ref="B31:B44"/>
    <mergeCell ref="A31:A44"/>
    <mergeCell ref="A88:A99"/>
    <mergeCell ref="B78:B80"/>
    <mergeCell ref="A78:A80"/>
    <mergeCell ref="B70:B77"/>
    <mergeCell ref="A70:A77"/>
    <mergeCell ref="A52:A57"/>
    <mergeCell ref="B52:B57"/>
    <mergeCell ref="A81:A87"/>
    <mergeCell ref="B81:B87"/>
    <mergeCell ref="A58:A61"/>
    <mergeCell ref="B62:B69"/>
    <mergeCell ref="A45:A51"/>
    <mergeCell ref="B45:B51"/>
    <mergeCell ref="B107:B109"/>
    <mergeCell ref="A107:A109"/>
    <mergeCell ref="B100:B103"/>
    <mergeCell ref="A104:A106"/>
    <mergeCell ref="B104:B106"/>
    <mergeCell ref="A100:A103"/>
    <mergeCell ref="J91:J92"/>
    <mergeCell ref="B88:B99"/>
    <mergeCell ref="C91:C92"/>
    <mergeCell ref="E91:E92"/>
    <mergeCell ref="F91:F92"/>
    <mergeCell ref="H91:H92"/>
    <mergeCell ref="I91:I92"/>
    <mergeCell ref="G91:G92"/>
    <mergeCell ref="F41:F42"/>
    <mergeCell ref="H41:H42"/>
    <mergeCell ref="J41:J42"/>
    <mergeCell ref="A62:A69"/>
    <mergeCell ref="H14:H15"/>
    <mergeCell ref="F45:F46"/>
    <mergeCell ref="F19:F20"/>
    <mergeCell ref="J19:J20"/>
    <mergeCell ref="I19:I20"/>
    <mergeCell ref="H19:H20"/>
    <mergeCell ref="G19:G20"/>
    <mergeCell ref="B16:B30"/>
    <mergeCell ref="A16:A30"/>
    <mergeCell ref="H45:H46"/>
    <mergeCell ref="J45:J46"/>
    <mergeCell ref="B58:B61"/>
    <mergeCell ref="A1:J1"/>
    <mergeCell ref="C4:J4"/>
    <mergeCell ref="B6:B7"/>
    <mergeCell ref="A4:A5"/>
    <mergeCell ref="H8:H9"/>
    <mergeCell ref="J8:J9"/>
    <mergeCell ref="A8:A15"/>
    <mergeCell ref="B8:B15"/>
    <mergeCell ref="F8:F9"/>
    <mergeCell ref="F14:F15"/>
    <mergeCell ref="A2:I2"/>
    <mergeCell ref="B4:B5"/>
    <mergeCell ref="A6:A7"/>
    <mergeCell ref="J14:J15"/>
  </mergeCells>
  <pageMargins left="0.70866141732283472" right="0.70866141732283472" top="0.74803149606299213" bottom="0.15748031496062992" header="0.31496062992125984" footer="0.31496062992125984"/>
  <pageSetup paperSize="9" scale="58" fitToHeight="0" orientation="landscape" r:id="rId1"/>
  <rowBreaks count="1" manualBreakCount="1">
    <brk id="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Батманова Светлана Юрьевна</cp:lastModifiedBy>
  <cp:lastPrinted>2024-12-19T13:39:17Z</cp:lastPrinted>
  <dcterms:created xsi:type="dcterms:W3CDTF">2018-03-21T11:34:18Z</dcterms:created>
  <dcterms:modified xsi:type="dcterms:W3CDTF">2024-12-24T11:25:32Z</dcterms:modified>
</cp:coreProperties>
</file>